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omments1.xml" ContentType="application/vnd.openxmlformats-officedocument.spreadsheetml.comments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comments2.xml" ContentType="application/vnd.openxmlformats-officedocument.spreadsheetml.comments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comments3.xml" ContentType="application/vnd.openxmlformats-officedocument.spreadsheetml.comments+xml"/>
  <Override PartName="/xl/tables/table61.xml" ContentType="application/vnd.openxmlformats-officedocument.spreadsheetml.table+xml"/>
  <Override PartName="/xl/tables/table62.xml" ContentType="application/vnd.openxmlformats-officedocument.spreadsheetml.table+xml"/>
  <Override PartName="/xl/tables/table63.xml" ContentType="application/vnd.openxmlformats-officedocument.spreadsheetml.table+xml"/>
  <Override PartName="/xl/tables/table64.xml" ContentType="application/vnd.openxmlformats-officedocument.spreadsheetml.table+xml"/>
  <Override PartName="/xl/tables/table65.xml" ContentType="application/vnd.openxmlformats-officedocument.spreadsheetml.table+xml"/>
  <Override PartName="/xl/tables/table66.xml" ContentType="application/vnd.openxmlformats-officedocument.spreadsheetml.table+xml"/>
  <Override PartName="/xl/tables/table67.xml" ContentType="application/vnd.openxmlformats-officedocument.spreadsheetml.table+xml"/>
  <Override PartName="/xl/tables/table68.xml" ContentType="application/vnd.openxmlformats-officedocument.spreadsheetml.table+xml"/>
  <Override PartName="/xl/tables/table69.xml" ContentType="application/vnd.openxmlformats-officedocument.spreadsheetml.table+xml"/>
  <Override PartName="/xl/tables/table70.xml" ContentType="application/vnd.openxmlformats-officedocument.spreadsheetml.table+xml"/>
  <Override PartName="/xl/comments4.xml" ContentType="application/vnd.openxmlformats-officedocument.spreadsheetml.comments+xml"/>
  <Override PartName="/xl/tables/table71.xml" ContentType="application/vnd.openxmlformats-officedocument.spreadsheetml.table+xml"/>
  <Override PartName="/xl/tables/table72.xml" ContentType="application/vnd.openxmlformats-officedocument.spreadsheetml.table+xml"/>
  <Override PartName="/xl/tables/table73.xml" ContentType="application/vnd.openxmlformats-officedocument.spreadsheetml.table+xml"/>
  <Override PartName="/xl/tables/table74.xml" ContentType="application/vnd.openxmlformats-officedocument.spreadsheetml.table+xml"/>
  <Override PartName="/xl/tables/table75.xml" ContentType="application/vnd.openxmlformats-officedocument.spreadsheetml.table+xml"/>
  <Override PartName="/xl/tables/table76.xml" ContentType="application/vnd.openxmlformats-officedocument.spreadsheetml.table+xml"/>
  <Override PartName="/xl/tables/table77.xml" ContentType="application/vnd.openxmlformats-officedocument.spreadsheetml.table+xml"/>
  <Override PartName="/xl/tables/table78.xml" ContentType="application/vnd.openxmlformats-officedocument.spreadsheetml.table+xml"/>
  <Override PartName="/xl/tables/table79.xml" ContentType="application/vnd.openxmlformats-officedocument.spreadsheetml.table+xml"/>
  <Override PartName="/xl/tables/table80.xml" ContentType="application/vnd.openxmlformats-officedocument.spreadsheetml.table+xml"/>
  <Override PartName="/xl/comments5.xml" ContentType="application/vnd.openxmlformats-officedocument.spreadsheetml.comments+xml"/>
  <Override PartName="/xl/tables/table81.xml" ContentType="application/vnd.openxmlformats-officedocument.spreadsheetml.table+xml"/>
  <Override PartName="/xl/tables/table82.xml" ContentType="application/vnd.openxmlformats-officedocument.spreadsheetml.table+xml"/>
  <Override PartName="/xl/tables/table83.xml" ContentType="application/vnd.openxmlformats-officedocument.spreadsheetml.table+xml"/>
  <Override PartName="/xl/tables/table84.xml" ContentType="application/vnd.openxmlformats-officedocument.spreadsheetml.table+xml"/>
  <Override PartName="/xl/tables/table85.xml" ContentType="application/vnd.openxmlformats-officedocument.spreadsheetml.table+xml"/>
  <Override PartName="/xl/tables/table86.xml" ContentType="application/vnd.openxmlformats-officedocument.spreadsheetml.table+xml"/>
  <Override PartName="/xl/tables/table87.xml" ContentType="application/vnd.openxmlformats-officedocument.spreadsheetml.table+xml"/>
  <Override PartName="/xl/tables/table88.xml" ContentType="application/vnd.openxmlformats-officedocument.spreadsheetml.table+xml"/>
  <Override PartName="/xl/tables/table89.xml" ContentType="application/vnd.openxmlformats-officedocument.spreadsheetml.table+xml"/>
  <Override PartName="/xl/tables/table90.xml" ContentType="application/vnd.openxmlformats-officedocument.spreadsheetml.table+xml"/>
  <Override PartName="/xl/comments6.xml" ContentType="application/vnd.openxmlformats-officedocument.spreadsheetml.comments+xml"/>
  <Override PartName="/xl/tables/table91.xml" ContentType="application/vnd.openxmlformats-officedocument.spreadsheetml.table+xml"/>
  <Override PartName="/xl/tables/table92.xml" ContentType="application/vnd.openxmlformats-officedocument.spreadsheetml.table+xml"/>
  <Override PartName="/xl/tables/table93.xml" ContentType="application/vnd.openxmlformats-officedocument.spreadsheetml.table+xml"/>
  <Override PartName="/xl/tables/table94.xml" ContentType="application/vnd.openxmlformats-officedocument.spreadsheetml.table+xml"/>
  <Override PartName="/xl/tables/table95.xml" ContentType="application/vnd.openxmlformats-officedocument.spreadsheetml.table+xml"/>
  <Override PartName="/xl/tables/table96.xml" ContentType="application/vnd.openxmlformats-officedocument.spreadsheetml.table+xml"/>
  <Override PartName="/xl/tables/table97.xml" ContentType="application/vnd.openxmlformats-officedocument.spreadsheetml.table+xml"/>
  <Override PartName="/xl/tables/table98.xml" ContentType="application/vnd.openxmlformats-officedocument.spreadsheetml.table+xml"/>
  <Override PartName="/xl/tables/table99.xml" ContentType="application/vnd.openxmlformats-officedocument.spreadsheetml.table+xml"/>
  <Override PartName="/xl/tables/table100.xml" ContentType="application/vnd.openxmlformats-officedocument.spreadsheetml.table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S:\UsersGroups\Current\NorthAmerica\Users_2026\Web Updates\"/>
    </mc:Choice>
  </mc:AlternateContent>
  <xr:revisionPtr revIDLastSave="0" documentId="13_ncr:1_{63B13DCC-4595-4122-90C0-488A01E168CF}" xr6:coauthVersionLast="47" xr6:coauthVersionMax="47" xr10:uidLastSave="{00000000-0000-0000-0000-000000000000}"/>
  <bookViews>
    <workbookView xWindow="18900" yWindow="10440" windowWidth="19215" windowHeight="21345" tabRatio="500" xr2:uid="{00000000-000D-0000-FFFF-FFFF00000000}"/>
  </bookViews>
  <sheets>
    <sheet name="Budget Estimate" sheetId="1" r:id="rId1"/>
    <sheet name="Summary" sheetId="2" state="hidden" r:id="rId2"/>
    <sheet name="The Estes Park Resort - Waterfr" sheetId="3" state="hidden" r:id="rId3"/>
    <sheet name="LodgeBreck" sheetId="4" state="hidden" r:id="rId4"/>
    <sheet name="The Landing At Estes Park" sheetId="5" state="hidden" r:id="rId5"/>
    <sheet name="HytheVail" sheetId="6" state="hidden" r:id="rId6"/>
    <sheet name="St Julien Hotel &amp; Spa        " sheetId="7" state="hidden" r:id="rId7"/>
    <sheet name="DoubleTree Colorado Springs" sheetId="8" state="hidden" r:id="rId8"/>
    <sheet name="The Golden Hotel" sheetId="9" state="hidden" r:id="rId9"/>
    <sheet name="Mining Exchange" sheetId="10" state="hidden" r:id="rId10"/>
  </sheets>
  <definedNames>
    <definedName name="EXComm">'Budget Estimate'!$B$7</definedName>
    <definedName name="FeeFamily" localSheetId="0">'Budget Estimate'!$E$8</definedName>
    <definedName name="FeeFamily" localSheetId="7">'DoubleTree Colorado Springs'!$E$7</definedName>
    <definedName name="FeeFamily" localSheetId="5">HytheVail!$E$7</definedName>
    <definedName name="FeeFamily" localSheetId="3">LodgeBreck!$E$7</definedName>
    <definedName name="FeeFamily" localSheetId="9">'Mining Exchange'!$E$7</definedName>
    <definedName name="FeeFamily" localSheetId="6">'St Julien Hotel &amp; Spa        '!$E$7</definedName>
    <definedName name="FeeFamily" localSheetId="1">Summary!$E$7</definedName>
    <definedName name="FeeFamily" localSheetId="2">'The Estes Park Resort - Waterfr'!$E$7</definedName>
    <definedName name="FeeFamily" localSheetId="8">'The Golden Hotel'!$E$7</definedName>
    <definedName name="FeeFamily" localSheetId="4">'The Landing At Estes Park'!$E$7</definedName>
    <definedName name="FeeInPerson" localSheetId="0">'Budget Estimate'!$E$6</definedName>
    <definedName name="FeeInPerson" localSheetId="7">'DoubleTree Colorado Springs'!$E$6</definedName>
    <definedName name="FeeInPerson" localSheetId="5">HytheVail!$E$6</definedName>
    <definedName name="FeeInPerson" localSheetId="3">LodgeBreck!$E$6</definedName>
    <definedName name="FeeInPerson" localSheetId="9">'Mining Exchange'!$E$6</definedName>
    <definedName name="FeeInPerson" localSheetId="6">'St Julien Hotel &amp; Spa        '!$E$6</definedName>
    <definedName name="FeeInPerson" localSheetId="1">Summary!$E$6</definedName>
    <definedName name="FeeInPerson" localSheetId="2">'The Estes Park Resort - Waterfr'!$E$6</definedName>
    <definedName name="FeeInPerson" localSheetId="8">'The Golden Hotel'!$E$6</definedName>
    <definedName name="FeeInPerson" localSheetId="4">'The Landing At Estes Park'!$E$6</definedName>
    <definedName name="FeeVirtual" localSheetId="0">'Budget Estimate'!$E$5</definedName>
    <definedName name="FeeVirtual" localSheetId="7">'DoubleTree Colorado Springs'!$E$5</definedName>
    <definedName name="FeeVirtual" localSheetId="5">HytheVail!$E$5</definedName>
    <definedName name="FeeVirtual" localSheetId="3">LodgeBreck!$E$5</definedName>
    <definedName name="FeeVirtual" localSheetId="9">'Mining Exchange'!$E$5</definedName>
    <definedName name="FeeVirtual" localSheetId="6">'St Julien Hotel &amp; Spa        '!$E$5</definedName>
    <definedName name="FeeVirtual" localSheetId="1">Summary!$E$5</definedName>
    <definedName name="FeeVirtual" localSheetId="2">'The Estes Park Resort - Waterfr'!$E$5</definedName>
    <definedName name="FeeVirtual" localSheetId="8">'The Golden Hotel'!$E$5</definedName>
    <definedName name="FeeVirtual" localSheetId="4">'The Landing At Estes Park'!$E$5</definedName>
    <definedName name="Google_Sheet_Link_1021953_571873532" hidden="1">FeeVirtual</definedName>
    <definedName name="Google_Sheet_Link_1034492350_7656854" hidden="1">NumInPersonUsers</definedName>
    <definedName name="Google_Sheet_Link_1054643985_7656854" hidden="1">TaxRate</definedName>
    <definedName name="Google_Sheet_Link_1056312522_1755666375" hidden="1">NumSES</definedName>
    <definedName name="Google_Sheet_Link_1081441559_1735111140" hidden="1">'Budget Estimate'!NumInPersonUsers</definedName>
    <definedName name="Google_Sheet_Link_1092545150_153664014" hidden="1">'Budget Estimate'!NumSES</definedName>
    <definedName name="Google_Sheet_Link_1121982607_1720372629" hidden="1">ServiceCharge</definedName>
    <definedName name="Google_Sheet_Link_1151325196_389382650" hidden="1">'Budget Estimate'!NumSES</definedName>
    <definedName name="Google_Sheet_Link_1159600415_2055061324" hidden="1">NumFamily</definedName>
    <definedName name="Google_Sheet_Link_1167689867_2055061324" hidden="1">FeeFamily</definedName>
    <definedName name="Google_Sheet_Link_1202145051_1720372629" hidden="1">'Budget Estimate'!NumFamily</definedName>
    <definedName name="Google_Sheet_Link_1207326729_1842020135" hidden="1">'Budget Estimate'!TaxRate</definedName>
    <definedName name="Google_Sheet_Link_1222961906_1755666375" hidden="1">FeeInPerson</definedName>
    <definedName name="Google_Sheet_Link_1256409658_149406314" hidden="1">'Budget Estimate'!ServiceCharge</definedName>
    <definedName name="Google_Sheet_Link_1269660108_1735111140" hidden="1">'Budget Estimate'!TaxRate</definedName>
    <definedName name="Google_Sheet_Link_127552452_1755666375" hidden="1">NumVirtualUsers</definedName>
    <definedName name="Google_Sheet_Link_1317477825_153664014" hidden="1">'Budget Estimate'!FeeVirtual</definedName>
    <definedName name="Google_Sheet_Link_1320049895_153664014" hidden="1">RoomSubsidy</definedName>
    <definedName name="Google_Sheet_Link_1328149644_1842020135" hidden="1">'Budget Estimate'!FeeInPerson</definedName>
    <definedName name="Google_Sheet_Link_1331132924_389382650" hidden="1">'Budget Estimate'!NumVirtualUsers</definedName>
    <definedName name="Google_Sheet_Link_1351943427_1755666375" hidden="1">'Budget Estimate'!NumFamily</definedName>
    <definedName name="Google_Sheet_Link_1351977124_7656854" hidden="1">'Budget Estimate'!FeeInPerson</definedName>
    <definedName name="Google_Sheet_Link_1380288949_1720372629" hidden="1">'Budget Estimate'!FeeVirtual</definedName>
    <definedName name="Google_Sheet_Link_1419568950_1735111140" hidden="1">'Budget Estimate'!RoomSubsidy</definedName>
    <definedName name="Google_Sheet_Link_150130959_1842020135" hidden="1">'Budget Estimate'!RoomSubsidy</definedName>
    <definedName name="Google_Sheet_Link_1503173745_1842020135" hidden="1">'Budget Estimate'!NumVirtualUsers</definedName>
    <definedName name="Google_Sheet_Link_1507795438_389382650" hidden="1">'Budget Estimate'!NumInPersonUsers</definedName>
    <definedName name="Google_Sheet_Link_1536028382_571873532" hidden="1">'Budget Estimate'!NumVirtualUsers</definedName>
    <definedName name="Google_Sheet_Link_1538894195_2055061324" hidden="1">'Budget Estimate'!NumSES</definedName>
    <definedName name="Google_Sheet_Link_1569630067_389382650" hidden="1">'Budget Estimate'!FeeFamily</definedName>
    <definedName name="Google_Sheet_Link_157922247_7656854" hidden="1">'Budget Estimate'!RoomSubsidy</definedName>
    <definedName name="Google_Sheet_Link_158495981_7656854" hidden="1">'Budget Estimate'!NumFamily</definedName>
    <definedName name="Google_Sheet_Link_1626230351_1842020135" hidden="1">'Budget Estimate'!ServiceCharge</definedName>
    <definedName name="Google_Sheet_Link_1628729781_571873532" hidden="1">'Budget Estimate'!FeeInPerson</definedName>
    <definedName name="Google_Sheet_Link_165194588_7656854" hidden="1">'Budget Estimate'!NumVirtualUsers</definedName>
    <definedName name="Google_Sheet_Link_1661395074_1842020135" hidden="1">'Budget Estimate'!NumFamily</definedName>
    <definedName name="Google_Sheet_Link_1679205225_1842020135" hidden="1">'Budget Estimate'!NumInPersonUsers</definedName>
    <definedName name="Google_Sheet_Link_1701345944_571873532" hidden="1">'Budget Estimate'!TaxRate</definedName>
    <definedName name="Google_Sheet_Link_1702399131_1735111140" hidden="1">'Budget Estimate'!NumSES</definedName>
    <definedName name="Google_Sheet_Link_1706501543_571873532" hidden="1">'Budget Estimate'!NumFamily</definedName>
    <definedName name="Google_Sheet_Link_1707131851_1842020135" hidden="1">'Budget Estimate'!FeeFamily</definedName>
    <definedName name="Google_Sheet_Link_1713513319_1735111140" hidden="1">'Budget Estimate'!FeeFamily</definedName>
    <definedName name="Google_Sheet_Link_1717911391_2055061324" hidden="1">'Budget Estimate'!RoomSubsidy</definedName>
    <definedName name="Google_Sheet_Link_1771848368_1720372629" hidden="1">'Budget Estimate'!FeeFamily</definedName>
    <definedName name="Google_Sheet_Link_1782753390_389382650" hidden="1">'Budget Estimate'!FeeVirtual</definedName>
    <definedName name="Google_Sheet_Link_1787652533_153664014" hidden="1">'Budget Estimate'!NumVirtualUsers</definedName>
    <definedName name="Google_Sheet_Link_1790018775_153664014" hidden="1">'Budget Estimate'!FeeFamily</definedName>
    <definedName name="Google_Sheet_Link_1795384382_7656854" hidden="1">'Budget Estimate'!FeeVirtual</definedName>
    <definedName name="Google_Sheet_Link_1875870765_571873532" hidden="1">'Budget Estimate'!FeeFamily</definedName>
    <definedName name="Google_Sheet_Link_1877792222_1755666375" hidden="1">'Budget Estimate'!NumInPersonUsers</definedName>
    <definedName name="Google_Sheet_Link_188294224_153664014" hidden="1">'Budget Estimate'!FeeInPerson</definedName>
    <definedName name="Google_Sheet_Link_1893957111_1735111140" hidden="1">'Budget Estimate'!FeeInPerson</definedName>
    <definedName name="Google_Sheet_Link_1909426874_149406314" hidden="1">'Budget Estimate'!NumInPersonUsers</definedName>
    <definedName name="Google_Sheet_Link_1936132247_2055061324" hidden="1">'Budget Estimate'!FeeInPerson</definedName>
    <definedName name="Google_Sheet_Link_1939695502_1755666375" hidden="1">'Budget Estimate'!FeeVirtual</definedName>
    <definedName name="Google_Sheet_Link_1963817148_1755666375" hidden="1">'Budget Estimate'!ServiceCharge</definedName>
    <definedName name="Google_Sheet_Link_1967786620_1735111140" hidden="1">'Budget Estimate'!ServiceCharge</definedName>
    <definedName name="Google_Sheet_Link_199156605_7656854" hidden="1">'Budget Estimate'!FeeFamily</definedName>
    <definedName name="Google_Sheet_Link_200045684_149406314" hidden="1">'Budget Estimate'!NumVirtualUsers</definedName>
    <definedName name="Google_Sheet_Link_2046289156_149406314" hidden="1">'Budget Estimate'!FeeVirtual</definedName>
    <definedName name="Google_Sheet_Link_2116911954_1720372629" hidden="1">'Budget Estimate'!NumSES</definedName>
    <definedName name="Google_Sheet_Link_2139308559_1735111140" hidden="1">'Budget Estimate'!NumFamily</definedName>
    <definedName name="Google_Sheet_Link_254161790_1720372629" hidden="1">'Budget Estimate'!NumVirtualUsers</definedName>
    <definedName name="Google_Sheet_Link_258434744_1720372629" hidden="1">'Budget Estimate'!RoomSubsidy</definedName>
    <definedName name="Google_Sheet_Link_27316657_389382650" hidden="1">'Budget Estimate'!RoomSubsidy</definedName>
    <definedName name="Google_Sheet_Link_278945666_149406314" hidden="1">'Budget Estimate'!FeeInPerson</definedName>
    <definedName name="Google_Sheet_Link_304845080_2055061324" hidden="1">'Budget Estimate'!NumVirtualUsers</definedName>
    <definedName name="Google_Sheet_Link_320976375_389382650" hidden="1">'Budget Estimate'!ServiceCharge</definedName>
    <definedName name="Google_Sheet_Link_354484621_571873532" hidden="1">'Budget Estimate'!ServiceCharge</definedName>
    <definedName name="Google_Sheet_Link_391438704_1842020135" hidden="1">'Budget Estimate'!NumSES</definedName>
    <definedName name="Google_Sheet_Link_393997110_1842020135" hidden="1">'Budget Estimate'!FeeVirtual</definedName>
    <definedName name="Google_Sheet_Link_445574901_1720372629" hidden="1">'Budget Estimate'!TaxRate</definedName>
    <definedName name="Google_Sheet_Link_45529174_149406314" hidden="1">'Budget Estimate'!TaxRate</definedName>
    <definedName name="Google_Sheet_Link_475305897_1735111140" hidden="1">'Budget Estimate'!FeeVirtual</definedName>
    <definedName name="Google_Sheet_Link_517615495_149406314" hidden="1">'Budget Estimate'!RoomSubsidy</definedName>
    <definedName name="Google_Sheet_Link_543156413_1735111140" hidden="1">'Budget Estimate'!NumVirtualUsers</definedName>
    <definedName name="Google_Sheet_Link_54936343_1755666375" hidden="1">'Budget Estimate'!TaxRate</definedName>
    <definedName name="Google_Sheet_Link_567287987_2055061324" hidden="1">'Budget Estimate'!ServiceCharge</definedName>
    <definedName name="Google_Sheet_Link_570660887_571873532" hidden="1">'Budget Estimate'!RoomSubsidy</definedName>
    <definedName name="Google_Sheet_Link_600482234_153664014" hidden="1">'Budget Estimate'!NumInPersonUsers</definedName>
    <definedName name="Google_Sheet_Link_619229209_7656854" hidden="1">'Budget Estimate'!NumSES</definedName>
    <definedName name="Google_Sheet_Link_62093373_389382650" hidden="1">'Budget Estimate'!TaxRate</definedName>
    <definedName name="Google_Sheet_Link_641249948_1755666375" hidden="1">'Budget Estimate'!FeeFamily</definedName>
    <definedName name="Google_Sheet_Link_666535375_2055061324" hidden="1">'Budget Estimate'!FeeVirtual</definedName>
    <definedName name="Google_Sheet_Link_676755398_2055061324" hidden="1">'Budget Estimate'!TaxRate</definedName>
    <definedName name="Google_Sheet_Link_742904853_389382650" hidden="1">'Budget Estimate'!NumFamily</definedName>
    <definedName name="Google_Sheet_Link_753654007_149406314" hidden="1">'Budget Estimate'!NumFamily</definedName>
    <definedName name="Google_Sheet_Link_780426227_153664014" hidden="1">'Budget Estimate'!ServiceCharge</definedName>
    <definedName name="Google_Sheet_Link_797865887_153664014" hidden="1">'Budget Estimate'!TaxRate</definedName>
    <definedName name="Google_Sheet_Link_833325242_149406314" hidden="1">'Budget Estimate'!FeeFamily</definedName>
    <definedName name="Google_Sheet_Link_842141_149406314" hidden="1">'Budget Estimate'!NumSES</definedName>
    <definedName name="Google_Sheet_Link_84447843_1720372629" hidden="1">'Budget Estimate'!FeeInPerson</definedName>
    <definedName name="Google_Sheet_Link_894229529_571873532" hidden="1">'Budget Estimate'!NumInPersonUsers</definedName>
    <definedName name="Google_Sheet_Link_896605750_2055061324" hidden="1">'Budget Estimate'!NumInPersonUsers</definedName>
    <definedName name="Google_Sheet_Link_922294869_1755666375" hidden="1">'Budget Estimate'!RoomSubsidy</definedName>
    <definedName name="Google_Sheet_Link_940377907_1720372629" hidden="1">'Budget Estimate'!NumInPersonUsers</definedName>
    <definedName name="Google_Sheet_Link_940812048_389382650" hidden="1">'Budget Estimate'!FeeInPerson</definedName>
    <definedName name="Google_Sheet_Link_947458661_571873532" hidden="1">'Budget Estimate'!NumSES</definedName>
    <definedName name="Google_Sheet_Link_953119264_7656854" hidden="1">'Budget Estimate'!ServiceCharge</definedName>
    <definedName name="Google_Sheet_Link_974334592_153664014" hidden="1">'Budget Estimate'!NumFamily</definedName>
    <definedName name="NumFamily" localSheetId="0">'Budget Estimate'!$B$8</definedName>
    <definedName name="NumFamily" localSheetId="7">'DoubleTree Colorado Springs'!$B$7</definedName>
    <definedName name="NumFamily" localSheetId="5">HytheVail!$B$7</definedName>
    <definedName name="NumFamily" localSheetId="3">LodgeBreck!$B$7</definedName>
    <definedName name="NumFamily" localSheetId="9">'Mining Exchange'!$B$7</definedName>
    <definedName name="NumFamily" localSheetId="6">'St Julien Hotel &amp; Spa        '!$B$7</definedName>
    <definedName name="NumFamily" localSheetId="1">Summary!$B$7</definedName>
    <definedName name="NumFamily" localSheetId="2">'The Estes Park Resort - Waterfr'!$B$7</definedName>
    <definedName name="NumFamily" localSheetId="8">'The Golden Hotel'!$B$7</definedName>
    <definedName name="NumFamily" localSheetId="4">'The Landing At Estes Park'!$B$7</definedName>
    <definedName name="NumInPersonUsers" localSheetId="0">'Budget Estimate'!$B$6</definedName>
    <definedName name="NumInPersonUsers" localSheetId="7">'DoubleTree Colorado Springs'!$B$6</definedName>
    <definedName name="NumInPersonUsers" localSheetId="5">HytheVail!$B$6</definedName>
    <definedName name="NumInPersonUsers" localSheetId="3">LodgeBreck!$B$6</definedName>
    <definedName name="NumInPersonUsers" localSheetId="9">'Mining Exchange'!$B$6</definedName>
    <definedName name="NumInPersonUsers" localSheetId="6">'St Julien Hotel &amp; Spa        '!$B$6</definedName>
    <definedName name="NumInPersonUsers" localSheetId="1">Summary!$B$6</definedName>
    <definedName name="NumInPersonUsers" localSheetId="2">'The Estes Park Resort - Waterfr'!$B$6</definedName>
    <definedName name="NumInPersonUsers" localSheetId="8">'The Golden Hotel'!$B$6</definedName>
    <definedName name="NumInPersonUsers" localSheetId="4">'The Landing At Estes Park'!$B$6</definedName>
    <definedName name="NumSES" localSheetId="0">'Budget Estimate'!$B$9</definedName>
    <definedName name="NumSES" localSheetId="7">'DoubleTree Colorado Springs'!$B$8</definedName>
    <definedName name="NumSES" localSheetId="5">HytheVail!$B$8</definedName>
    <definedName name="NumSES" localSheetId="3">LodgeBreck!$B$8</definedName>
    <definedName name="NumSES" localSheetId="9">'Mining Exchange'!$B$8</definedName>
    <definedName name="NumSES" localSheetId="6">'St Julien Hotel &amp; Spa        '!$B$8</definedName>
    <definedName name="NumSES" localSheetId="1">Summary!$B$8</definedName>
    <definedName name="NumSES" localSheetId="2">'The Estes Park Resort - Waterfr'!$B$8</definedName>
    <definedName name="NumSES" localSheetId="8">'The Golden Hotel'!$B$8</definedName>
    <definedName name="NumSES" localSheetId="4">'The Landing At Estes Park'!$B$8</definedName>
    <definedName name="NumVirtualUsers" localSheetId="0">'Budget Estimate'!$B$5</definedName>
    <definedName name="NumVirtualUsers" localSheetId="7">'DoubleTree Colorado Springs'!$B$5</definedName>
    <definedName name="NumVirtualUsers" localSheetId="5">HytheVail!$B$5</definedName>
    <definedName name="NumVirtualUsers" localSheetId="3">LodgeBreck!$B$5</definedName>
    <definedName name="NumVirtualUsers" localSheetId="9">'Mining Exchange'!$B$5</definedName>
    <definedName name="NumVirtualUsers" localSheetId="6">'St Julien Hotel &amp; Spa        '!$B$5</definedName>
    <definedName name="NumVirtualUsers" localSheetId="1">Summary!$B$5</definedName>
    <definedName name="NumVirtualUsers" localSheetId="2">'The Estes Park Resort - Waterfr'!$B$5</definedName>
    <definedName name="NumVirtualUsers" localSheetId="8">'The Golden Hotel'!$B$5</definedName>
    <definedName name="NumVirtualUsers" localSheetId="4">'The Landing At Estes Park'!$B$5</definedName>
    <definedName name="RoomSubsidy" localSheetId="0">'Budget Estimate'!$E$9</definedName>
    <definedName name="RoomSubsidy" localSheetId="7">'DoubleTree Colorado Springs'!$E$8</definedName>
    <definedName name="RoomSubsidy" localSheetId="5">HytheVail!$E$8</definedName>
    <definedName name="RoomSubsidy" localSheetId="3">LodgeBreck!$E$8</definedName>
    <definedName name="RoomSubsidy" localSheetId="9">'Mining Exchange'!$E$8</definedName>
    <definedName name="RoomSubsidy" localSheetId="6">'St Julien Hotel &amp; Spa        '!$E$8</definedName>
    <definedName name="RoomSubsidy" localSheetId="1">Summary!$E$8</definedName>
    <definedName name="RoomSubsidy" localSheetId="2">'The Estes Park Resort - Waterfr'!$E$8</definedName>
    <definedName name="RoomSubsidy" localSheetId="8">'The Golden Hotel'!$E$8</definedName>
    <definedName name="RoomSubsidy" localSheetId="4">'The Landing At Estes Park'!$E$8</definedName>
    <definedName name="ServiceCharge" localSheetId="0">'Budget Estimate'!$B$11</definedName>
    <definedName name="ServiceCharge" localSheetId="7">'DoubleTree Colorado Springs'!$B$10</definedName>
    <definedName name="ServiceCharge" localSheetId="5">HytheVail!$B$10</definedName>
    <definedName name="ServiceCharge" localSheetId="3">LodgeBreck!$B$10</definedName>
    <definedName name="ServiceCharge" localSheetId="9">'Mining Exchange'!$B$10</definedName>
    <definedName name="ServiceCharge" localSheetId="6">'St Julien Hotel &amp; Spa        '!$B$10</definedName>
    <definedName name="ServiceCharge" localSheetId="1">Summary!$B$10</definedName>
    <definedName name="ServiceCharge" localSheetId="2">'The Estes Park Resort - Waterfr'!$B$10</definedName>
    <definedName name="ServiceCharge" localSheetId="8">'The Golden Hotel'!$B$10</definedName>
    <definedName name="ServiceCharge" localSheetId="4">'The Landing At Estes Park'!$B$10</definedName>
    <definedName name="TaxRate" localSheetId="0">'Budget Estimate'!$B$10</definedName>
    <definedName name="TaxRate" localSheetId="7">'DoubleTree Colorado Springs'!$B$9</definedName>
    <definedName name="TaxRate" localSheetId="5">HytheVail!$B$9</definedName>
    <definedName name="TaxRate" localSheetId="3">LodgeBreck!$B$9</definedName>
    <definedName name="TaxRate" localSheetId="9">'Mining Exchange'!$B$9</definedName>
    <definedName name="TaxRate" localSheetId="6">'St Julien Hotel &amp; Spa        '!$B$9</definedName>
    <definedName name="TaxRate" localSheetId="1">Summary!$B$9</definedName>
    <definedName name="TaxRate" localSheetId="2">'The Estes Park Resort - Waterfr'!$B$9</definedName>
    <definedName name="TaxRate" localSheetId="8">'The Golden Hotel'!$B$9</definedName>
    <definedName name="TaxRate" localSheetId="4">'The Landing At Estes Park'!$B$9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51" i="1" l="1"/>
  <c r="C50" i="1"/>
  <c r="D50" i="1" s="1"/>
  <c r="C72" i="1"/>
  <c r="D74" i="1"/>
  <c r="M8" i="1"/>
  <c r="N8" i="1"/>
  <c r="D51" i="1"/>
  <c r="N51" i="1" s="1"/>
  <c r="C71" i="1"/>
  <c r="C73" i="1"/>
  <c r="C74" i="1"/>
  <c r="N77" i="10"/>
  <c r="N76" i="10"/>
  <c r="N75" i="10"/>
  <c r="C73" i="10"/>
  <c r="D73" i="10" s="1"/>
  <c r="N73" i="10" s="1"/>
  <c r="B73" i="10"/>
  <c r="B72" i="10"/>
  <c r="C71" i="10"/>
  <c r="D71" i="10" s="1"/>
  <c r="N71" i="10" s="1"/>
  <c r="B71" i="10"/>
  <c r="B70" i="10"/>
  <c r="N69" i="10"/>
  <c r="D53" i="10"/>
  <c r="D52" i="10"/>
  <c r="N52" i="10" s="1"/>
  <c r="B51" i="10"/>
  <c r="D50" i="10"/>
  <c r="N50" i="10" s="1"/>
  <c r="C50" i="10"/>
  <c r="C49" i="10"/>
  <c r="B49" i="10"/>
  <c r="D49" i="10" s="1"/>
  <c r="N49" i="10" s="1"/>
  <c r="C48" i="10"/>
  <c r="D48" i="10" s="1"/>
  <c r="B48" i="10"/>
  <c r="D43" i="10"/>
  <c r="D42" i="10"/>
  <c r="C42" i="10"/>
  <c r="C43" i="10" s="1"/>
  <c r="B42" i="10"/>
  <c r="E41" i="10"/>
  <c r="D41" i="10"/>
  <c r="C41" i="10"/>
  <c r="B41" i="10"/>
  <c r="F40" i="10"/>
  <c r="N40" i="10" s="1"/>
  <c r="N39" i="10"/>
  <c r="F39" i="10"/>
  <c r="N38" i="10"/>
  <c r="F38" i="10"/>
  <c r="F37" i="10"/>
  <c r="N37" i="10" s="1"/>
  <c r="F36" i="10"/>
  <c r="N36" i="10" s="1"/>
  <c r="N35" i="10"/>
  <c r="F35" i="10"/>
  <c r="N34" i="10"/>
  <c r="F34" i="10"/>
  <c r="F33" i="10"/>
  <c r="N33" i="10" s="1"/>
  <c r="N31" i="10"/>
  <c r="N30" i="10"/>
  <c r="B28" i="10"/>
  <c r="E27" i="10"/>
  <c r="B27" i="10"/>
  <c r="E26" i="10"/>
  <c r="D26" i="10"/>
  <c r="D27" i="10" s="1"/>
  <c r="D28" i="10" s="1"/>
  <c r="C26" i="10"/>
  <c r="C27" i="10" s="1"/>
  <c r="B26" i="10"/>
  <c r="F25" i="10"/>
  <c r="F24" i="10"/>
  <c r="F23" i="10"/>
  <c r="F22" i="10"/>
  <c r="N19" i="10"/>
  <c r="M17" i="10"/>
  <c r="M16" i="10"/>
  <c r="M15" i="10"/>
  <c r="N13" i="10"/>
  <c r="M13" i="10"/>
  <c r="N12" i="10"/>
  <c r="M12" i="10"/>
  <c r="N11" i="10"/>
  <c r="M11" i="10"/>
  <c r="N10" i="10"/>
  <c r="M10" i="10"/>
  <c r="N9" i="10"/>
  <c r="M9" i="10"/>
  <c r="N8" i="10"/>
  <c r="M8" i="10"/>
  <c r="M7" i="10"/>
  <c r="B7" i="10"/>
  <c r="N6" i="10"/>
  <c r="M6" i="10"/>
  <c r="M5" i="10"/>
  <c r="B5" i="10"/>
  <c r="N2" i="10"/>
  <c r="N77" i="9"/>
  <c r="N76" i="9"/>
  <c r="N75" i="9"/>
  <c r="C73" i="9"/>
  <c r="B73" i="9"/>
  <c r="D72" i="9"/>
  <c r="N72" i="9" s="1"/>
  <c r="B72" i="9"/>
  <c r="C71" i="9"/>
  <c r="D71" i="9" s="1"/>
  <c r="N71" i="9" s="1"/>
  <c r="B71" i="9"/>
  <c r="B70" i="9"/>
  <c r="N69" i="9"/>
  <c r="D53" i="9"/>
  <c r="D52" i="9"/>
  <c r="N52" i="9" s="1"/>
  <c r="D51" i="9"/>
  <c r="N51" i="9" s="1"/>
  <c r="B51" i="9"/>
  <c r="N50" i="9"/>
  <c r="D50" i="9"/>
  <c r="C50" i="9"/>
  <c r="C49" i="9"/>
  <c r="B49" i="9"/>
  <c r="D49" i="9" s="1"/>
  <c r="N49" i="9" s="1"/>
  <c r="C48" i="9"/>
  <c r="D48" i="9" s="1"/>
  <c r="B48" i="9"/>
  <c r="D42" i="9"/>
  <c r="D43" i="9" s="1"/>
  <c r="B42" i="9"/>
  <c r="F41" i="9"/>
  <c r="N41" i="9" s="1"/>
  <c r="E41" i="9"/>
  <c r="D41" i="9"/>
  <c r="C41" i="9"/>
  <c r="C42" i="9" s="1"/>
  <c r="B41" i="9"/>
  <c r="B43" i="9" s="1"/>
  <c r="F40" i="9"/>
  <c r="N40" i="9" s="1"/>
  <c r="F39" i="9"/>
  <c r="N39" i="9" s="1"/>
  <c r="N38" i="9"/>
  <c r="F38" i="9"/>
  <c r="F37" i="9"/>
  <c r="N37" i="9" s="1"/>
  <c r="F36" i="9"/>
  <c r="N36" i="9" s="1"/>
  <c r="F35" i="9"/>
  <c r="N35" i="9" s="1"/>
  <c r="N34" i="9"/>
  <c r="F34" i="9"/>
  <c r="F33" i="9"/>
  <c r="N33" i="9" s="1"/>
  <c r="N31" i="9"/>
  <c r="N30" i="9"/>
  <c r="D28" i="9"/>
  <c r="E27" i="9"/>
  <c r="E26" i="9"/>
  <c r="D26" i="9"/>
  <c r="D27" i="9" s="1"/>
  <c r="C26" i="9"/>
  <c r="F25" i="9"/>
  <c r="F24" i="9"/>
  <c r="F23" i="9"/>
  <c r="N22" i="9"/>
  <c r="B22" i="9"/>
  <c r="B26" i="9" s="1"/>
  <c r="N19" i="9"/>
  <c r="M17" i="9"/>
  <c r="M16" i="9"/>
  <c r="M15" i="9"/>
  <c r="N13" i="9"/>
  <c r="M13" i="9"/>
  <c r="N12" i="9"/>
  <c r="M12" i="9"/>
  <c r="N11" i="9"/>
  <c r="M11" i="9"/>
  <c r="N10" i="9"/>
  <c r="M10" i="9"/>
  <c r="N9" i="9"/>
  <c r="M9" i="9"/>
  <c r="N8" i="9"/>
  <c r="M8" i="9"/>
  <c r="N7" i="9"/>
  <c r="M7" i="9"/>
  <c r="B7" i="9"/>
  <c r="C72" i="9" s="1"/>
  <c r="N6" i="9"/>
  <c r="M6" i="9"/>
  <c r="M5" i="9"/>
  <c r="B5" i="9"/>
  <c r="N2" i="9"/>
  <c r="C73" i="8"/>
  <c r="B73" i="8"/>
  <c r="D73" i="8" s="1"/>
  <c r="B72" i="8"/>
  <c r="D71" i="8"/>
  <c r="C71" i="8"/>
  <c r="B71" i="8"/>
  <c r="C70" i="8"/>
  <c r="D70" i="8" s="1"/>
  <c r="D74" i="8" s="1"/>
  <c r="B70" i="8"/>
  <c r="D53" i="8"/>
  <c r="D52" i="8"/>
  <c r="D51" i="8"/>
  <c r="C51" i="8"/>
  <c r="B51" i="8"/>
  <c r="D50" i="8"/>
  <c r="C50" i="8"/>
  <c r="C49" i="8"/>
  <c r="B49" i="8"/>
  <c r="D49" i="8" s="1"/>
  <c r="D48" i="8"/>
  <c r="B48" i="8"/>
  <c r="N43" i="8"/>
  <c r="E43" i="8"/>
  <c r="D43" i="8"/>
  <c r="B43" i="8"/>
  <c r="E42" i="8"/>
  <c r="D42" i="8"/>
  <c r="C42" i="8"/>
  <c r="B42" i="8"/>
  <c r="N42" i="8" s="1"/>
  <c r="N41" i="8"/>
  <c r="F41" i="8"/>
  <c r="E41" i="8"/>
  <c r="D41" i="8"/>
  <c r="C41" i="8"/>
  <c r="C43" i="8" s="1"/>
  <c r="B41" i="8"/>
  <c r="N40" i="8"/>
  <c r="F40" i="8"/>
  <c r="N39" i="8"/>
  <c r="F39" i="8"/>
  <c r="N38" i="8"/>
  <c r="F38" i="8"/>
  <c r="N37" i="8"/>
  <c r="F37" i="8"/>
  <c r="N36" i="8"/>
  <c r="F36" i="8"/>
  <c r="N35" i="8"/>
  <c r="F35" i="8"/>
  <c r="N34" i="8"/>
  <c r="F34" i="8"/>
  <c r="N33" i="8"/>
  <c r="F33" i="8"/>
  <c r="N31" i="8"/>
  <c r="N30" i="8"/>
  <c r="N28" i="8"/>
  <c r="B28" i="8"/>
  <c r="N27" i="8"/>
  <c r="C27" i="8"/>
  <c r="C28" i="8" s="1"/>
  <c r="B27" i="8"/>
  <c r="N26" i="8"/>
  <c r="E26" i="8"/>
  <c r="E27" i="8" s="1"/>
  <c r="D26" i="8"/>
  <c r="C26" i="8"/>
  <c r="B26" i="8"/>
  <c r="N25" i="8"/>
  <c r="F25" i="8"/>
  <c r="N24" i="8"/>
  <c r="F24" i="8"/>
  <c r="N23" i="8"/>
  <c r="F23" i="8"/>
  <c r="N22" i="8"/>
  <c r="F22" i="8"/>
  <c r="N21" i="8"/>
  <c r="N20" i="8"/>
  <c r="N19" i="8"/>
  <c r="N18" i="8"/>
  <c r="N17" i="8"/>
  <c r="N16" i="8"/>
  <c r="N15" i="8"/>
  <c r="N14" i="8"/>
  <c r="B13" i="8"/>
  <c r="B7" i="8"/>
  <c r="C72" i="8" s="1"/>
  <c r="D72" i="8" s="1"/>
  <c r="N6" i="8"/>
  <c r="B5" i="8"/>
  <c r="C48" i="8" s="1"/>
  <c r="N4" i="8"/>
  <c r="N2" i="8"/>
  <c r="C73" i="7"/>
  <c r="B73" i="7"/>
  <c r="B72" i="7"/>
  <c r="C71" i="7"/>
  <c r="D71" i="7" s="1"/>
  <c r="B71" i="7"/>
  <c r="C70" i="7"/>
  <c r="D70" i="7" s="1"/>
  <c r="B70" i="7"/>
  <c r="D53" i="7"/>
  <c r="D52" i="7"/>
  <c r="C51" i="7"/>
  <c r="B51" i="7"/>
  <c r="D51" i="7" s="1"/>
  <c r="D50" i="7"/>
  <c r="C50" i="7"/>
  <c r="C49" i="7"/>
  <c r="D49" i="7" s="1"/>
  <c r="B49" i="7"/>
  <c r="B48" i="7"/>
  <c r="D48" i="7" s="1"/>
  <c r="D54" i="7" s="1"/>
  <c r="D43" i="7"/>
  <c r="B43" i="7"/>
  <c r="N43" i="7" s="1"/>
  <c r="E42" i="7"/>
  <c r="B42" i="7"/>
  <c r="N42" i="7" s="1"/>
  <c r="E41" i="7"/>
  <c r="E43" i="7" s="1"/>
  <c r="D41" i="7"/>
  <c r="D42" i="7" s="1"/>
  <c r="C41" i="7"/>
  <c r="B41" i="7"/>
  <c r="N41" i="7" s="1"/>
  <c r="N40" i="7"/>
  <c r="F40" i="7"/>
  <c r="N39" i="7"/>
  <c r="F39" i="7"/>
  <c r="N38" i="7"/>
  <c r="F38" i="7"/>
  <c r="N37" i="7"/>
  <c r="F37" i="7"/>
  <c r="N36" i="7"/>
  <c r="F36" i="7"/>
  <c r="N35" i="7"/>
  <c r="F35" i="7"/>
  <c r="N34" i="7"/>
  <c r="F34" i="7"/>
  <c r="N33" i="7"/>
  <c r="F33" i="7"/>
  <c r="N31" i="7"/>
  <c r="N30" i="7"/>
  <c r="E28" i="7"/>
  <c r="E27" i="7"/>
  <c r="D27" i="7"/>
  <c r="C27" i="7"/>
  <c r="E26" i="7"/>
  <c r="D26" i="7"/>
  <c r="C26" i="7"/>
  <c r="C28" i="7" s="1"/>
  <c r="B26" i="7"/>
  <c r="N25" i="7"/>
  <c r="F25" i="7"/>
  <c r="N24" i="7"/>
  <c r="F24" i="7"/>
  <c r="N23" i="7"/>
  <c r="F23" i="7"/>
  <c r="N22" i="7"/>
  <c r="F22" i="7"/>
  <c r="N21" i="7"/>
  <c r="N20" i="7"/>
  <c r="N19" i="7"/>
  <c r="N18" i="7"/>
  <c r="N17" i="7"/>
  <c r="N16" i="7"/>
  <c r="N15" i="7"/>
  <c r="N14" i="7"/>
  <c r="B13" i="7"/>
  <c r="B7" i="7"/>
  <c r="C72" i="7" s="1"/>
  <c r="D72" i="7" s="1"/>
  <c r="N6" i="7"/>
  <c r="B5" i="7"/>
  <c r="C48" i="7" s="1"/>
  <c r="N4" i="7"/>
  <c r="N2" i="7"/>
  <c r="N77" i="6"/>
  <c r="N76" i="6"/>
  <c r="N75" i="6"/>
  <c r="C73" i="6"/>
  <c r="B73" i="6"/>
  <c r="B72" i="6"/>
  <c r="N71" i="6"/>
  <c r="C71" i="6"/>
  <c r="D71" i="6" s="1"/>
  <c r="B71" i="6"/>
  <c r="B70" i="6"/>
  <c r="N69" i="6"/>
  <c r="D53" i="6"/>
  <c r="D52" i="6"/>
  <c r="N52" i="6" s="1"/>
  <c r="D51" i="6"/>
  <c r="N51" i="6" s="1"/>
  <c r="B51" i="6"/>
  <c r="N50" i="6"/>
  <c r="D50" i="6"/>
  <c r="C50" i="6"/>
  <c r="C49" i="6"/>
  <c r="B49" i="6"/>
  <c r="D49" i="6" s="1"/>
  <c r="N49" i="6" s="1"/>
  <c r="D48" i="6"/>
  <c r="C48" i="6"/>
  <c r="B48" i="6"/>
  <c r="D42" i="6"/>
  <c r="D43" i="6" s="1"/>
  <c r="B42" i="6"/>
  <c r="F41" i="6"/>
  <c r="N41" i="6" s="1"/>
  <c r="E41" i="6"/>
  <c r="D41" i="6"/>
  <c r="C41" i="6"/>
  <c r="C42" i="6" s="1"/>
  <c r="B41" i="6"/>
  <c r="B43" i="6" s="1"/>
  <c r="F40" i="6"/>
  <c r="N40" i="6" s="1"/>
  <c r="F39" i="6"/>
  <c r="N39" i="6" s="1"/>
  <c r="N38" i="6"/>
  <c r="F38" i="6"/>
  <c r="F37" i="6"/>
  <c r="N37" i="6" s="1"/>
  <c r="F36" i="6"/>
  <c r="N36" i="6" s="1"/>
  <c r="F35" i="6"/>
  <c r="N35" i="6" s="1"/>
  <c r="N34" i="6"/>
  <c r="F34" i="6"/>
  <c r="F33" i="6"/>
  <c r="N33" i="6" s="1"/>
  <c r="N31" i="6"/>
  <c r="N30" i="6"/>
  <c r="D28" i="6"/>
  <c r="E27" i="6"/>
  <c r="B27" i="6"/>
  <c r="F26" i="6"/>
  <c r="E26" i="6"/>
  <c r="D26" i="6"/>
  <c r="D27" i="6" s="1"/>
  <c r="C26" i="6"/>
  <c r="B26" i="6"/>
  <c r="F25" i="6"/>
  <c r="F24" i="6"/>
  <c r="F23" i="6"/>
  <c r="G28" i="6" s="1"/>
  <c r="G29" i="6" s="1"/>
  <c r="N22" i="6"/>
  <c r="F22" i="6"/>
  <c r="N19" i="6"/>
  <c r="M17" i="6"/>
  <c r="M16" i="6"/>
  <c r="M15" i="6"/>
  <c r="M13" i="6"/>
  <c r="B13" i="6"/>
  <c r="N13" i="6" s="1"/>
  <c r="N12" i="6"/>
  <c r="M12" i="6"/>
  <c r="N11" i="6"/>
  <c r="M11" i="6"/>
  <c r="N10" i="6"/>
  <c r="M10" i="6"/>
  <c r="N9" i="6"/>
  <c r="M9" i="6"/>
  <c r="N8" i="6"/>
  <c r="M8" i="6"/>
  <c r="N7" i="6"/>
  <c r="M7" i="6"/>
  <c r="B7" i="6"/>
  <c r="C72" i="6" s="1"/>
  <c r="D72" i="6" s="1"/>
  <c r="N72" i="6" s="1"/>
  <c r="N6" i="6"/>
  <c r="M6" i="6"/>
  <c r="M5" i="6"/>
  <c r="B5" i="6"/>
  <c r="N2" i="6"/>
  <c r="C73" i="5"/>
  <c r="B73" i="5"/>
  <c r="C72" i="5"/>
  <c r="D72" i="5" s="1"/>
  <c r="B72" i="5"/>
  <c r="D71" i="5"/>
  <c r="C71" i="5"/>
  <c r="B71" i="5"/>
  <c r="C70" i="5"/>
  <c r="D70" i="5" s="1"/>
  <c r="B70" i="5"/>
  <c r="D53" i="5"/>
  <c r="D52" i="5"/>
  <c r="D51" i="5"/>
  <c r="C51" i="5"/>
  <c r="B51" i="5"/>
  <c r="D50" i="5"/>
  <c r="C50" i="5"/>
  <c r="C49" i="5"/>
  <c r="B49" i="5"/>
  <c r="D49" i="5" s="1"/>
  <c r="D48" i="5"/>
  <c r="D54" i="5" s="1"/>
  <c r="B48" i="5"/>
  <c r="N43" i="5"/>
  <c r="E43" i="5"/>
  <c r="D43" i="5"/>
  <c r="B43" i="5"/>
  <c r="E42" i="5"/>
  <c r="D42" i="5"/>
  <c r="C42" i="5"/>
  <c r="B42" i="5"/>
  <c r="N42" i="5" s="1"/>
  <c r="N41" i="5"/>
  <c r="E41" i="5"/>
  <c r="D41" i="5"/>
  <c r="C41" i="5"/>
  <c r="F41" i="5" s="1"/>
  <c r="B41" i="5"/>
  <c r="N40" i="5"/>
  <c r="F40" i="5"/>
  <c r="N39" i="5"/>
  <c r="F39" i="5"/>
  <c r="N38" i="5"/>
  <c r="F38" i="5"/>
  <c r="N37" i="5"/>
  <c r="F37" i="5"/>
  <c r="N36" i="5"/>
  <c r="F36" i="5"/>
  <c r="N35" i="5"/>
  <c r="F35" i="5"/>
  <c r="N34" i="5"/>
  <c r="F34" i="5"/>
  <c r="N33" i="5"/>
  <c r="F33" i="5"/>
  <c r="N31" i="5"/>
  <c r="N30" i="5"/>
  <c r="N28" i="5"/>
  <c r="B28" i="5"/>
  <c r="N27" i="5"/>
  <c r="C27" i="5"/>
  <c r="B27" i="5"/>
  <c r="N26" i="5"/>
  <c r="E26" i="5"/>
  <c r="E27" i="5" s="1"/>
  <c r="D26" i="5"/>
  <c r="C26" i="5"/>
  <c r="B26" i="5"/>
  <c r="N25" i="5"/>
  <c r="F25" i="5"/>
  <c r="N24" i="5"/>
  <c r="F24" i="5"/>
  <c r="N23" i="5"/>
  <c r="F23" i="5"/>
  <c r="N22" i="5"/>
  <c r="F22" i="5"/>
  <c r="N21" i="5"/>
  <c r="N20" i="5"/>
  <c r="N19" i="5"/>
  <c r="N18" i="5"/>
  <c r="N17" i="5"/>
  <c r="N16" i="5"/>
  <c r="N15" i="5"/>
  <c r="N14" i="5"/>
  <c r="B13" i="5"/>
  <c r="B7" i="5"/>
  <c r="N6" i="5"/>
  <c r="B5" i="5"/>
  <c r="C48" i="5" s="1"/>
  <c r="N4" i="5"/>
  <c r="N77" i="4"/>
  <c r="N76" i="4"/>
  <c r="N75" i="4"/>
  <c r="C73" i="4"/>
  <c r="B73" i="4"/>
  <c r="D73" i="4" s="1"/>
  <c r="N73" i="4" s="1"/>
  <c r="C72" i="4"/>
  <c r="D72" i="4" s="1"/>
  <c r="N72" i="4" s="1"/>
  <c r="B72" i="4"/>
  <c r="D71" i="4"/>
  <c r="N71" i="4" s="1"/>
  <c r="C71" i="4"/>
  <c r="B71" i="4"/>
  <c r="C70" i="4"/>
  <c r="D70" i="4" s="1"/>
  <c r="B70" i="4"/>
  <c r="N69" i="4"/>
  <c r="D53" i="4"/>
  <c r="D52" i="4"/>
  <c r="N52" i="4" s="1"/>
  <c r="B51" i="4"/>
  <c r="D51" i="4" s="1"/>
  <c r="N51" i="4" s="1"/>
  <c r="C50" i="4"/>
  <c r="D50" i="4" s="1"/>
  <c r="N50" i="4" s="1"/>
  <c r="C49" i="4"/>
  <c r="B49" i="4"/>
  <c r="D49" i="4" s="1"/>
  <c r="N49" i="4" s="1"/>
  <c r="B48" i="4"/>
  <c r="C43" i="4"/>
  <c r="D42" i="4"/>
  <c r="B42" i="4"/>
  <c r="F42" i="4" s="1"/>
  <c r="N42" i="4" s="1"/>
  <c r="E41" i="4"/>
  <c r="E42" i="4" s="1"/>
  <c r="D41" i="4"/>
  <c r="D43" i="4" s="1"/>
  <c r="C41" i="4"/>
  <c r="C42" i="4" s="1"/>
  <c r="B41" i="4"/>
  <c r="F40" i="4"/>
  <c r="N40" i="4" s="1"/>
  <c r="N39" i="4"/>
  <c r="F39" i="4"/>
  <c r="F38" i="4"/>
  <c r="N38" i="4" s="1"/>
  <c r="F37" i="4"/>
  <c r="N37" i="4" s="1"/>
  <c r="F36" i="4"/>
  <c r="N36" i="4" s="1"/>
  <c r="N35" i="4"/>
  <c r="F35" i="4"/>
  <c r="F34" i="4"/>
  <c r="N34" i="4" s="1"/>
  <c r="F33" i="4"/>
  <c r="N33" i="4" s="1"/>
  <c r="N31" i="4"/>
  <c r="N30" i="4"/>
  <c r="D27" i="4"/>
  <c r="D28" i="4" s="1"/>
  <c r="B27" i="4"/>
  <c r="E26" i="4"/>
  <c r="D26" i="4"/>
  <c r="C26" i="4"/>
  <c r="C27" i="4" s="1"/>
  <c r="B26" i="4"/>
  <c r="F25" i="4"/>
  <c r="F24" i="4"/>
  <c r="N23" i="4"/>
  <c r="F23" i="4"/>
  <c r="F22" i="4"/>
  <c r="N19" i="4"/>
  <c r="M17" i="4"/>
  <c r="M16" i="4"/>
  <c r="M15" i="4"/>
  <c r="N13" i="4"/>
  <c r="M13" i="4"/>
  <c r="N12" i="4"/>
  <c r="M12" i="4"/>
  <c r="N11" i="4"/>
  <c r="M11" i="4"/>
  <c r="N10" i="4"/>
  <c r="M10" i="4"/>
  <c r="N9" i="4"/>
  <c r="M9" i="4"/>
  <c r="N8" i="4"/>
  <c r="M8" i="4"/>
  <c r="M7" i="4"/>
  <c r="B7" i="4"/>
  <c r="N7" i="4" s="1"/>
  <c r="N6" i="4"/>
  <c r="M6" i="4"/>
  <c r="N5" i="4"/>
  <c r="M5" i="4"/>
  <c r="B5" i="4"/>
  <c r="C48" i="4" s="1"/>
  <c r="N2" i="4"/>
  <c r="C73" i="3"/>
  <c r="D73" i="3" s="1"/>
  <c r="B73" i="3"/>
  <c r="B72" i="3"/>
  <c r="D71" i="3"/>
  <c r="C71" i="3"/>
  <c r="B71" i="3"/>
  <c r="B70" i="3"/>
  <c r="D53" i="3"/>
  <c r="D52" i="3"/>
  <c r="C51" i="3"/>
  <c r="B51" i="3"/>
  <c r="D51" i="3" s="1"/>
  <c r="C50" i="3"/>
  <c r="D50" i="3" s="1"/>
  <c r="C49" i="3"/>
  <c r="B49" i="3"/>
  <c r="D49" i="3" s="1"/>
  <c r="B48" i="3"/>
  <c r="N43" i="3"/>
  <c r="C42" i="3"/>
  <c r="C43" i="3" s="1"/>
  <c r="E41" i="3"/>
  <c r="D41" i="3"/>
  <c r="D42" i="3" s="1"/>
  <c r="D43" i="3" s="1"/>
  <c r="C41" i="3"/>
  <c r="B41" i="3"/>
  <c r="F40" i="3"/>
  <c r="F39" i="3"/>
  <c r="F38" i="3"/>
  <c r="F37" i="3"/>
  <c r="F36" i="3"/>
  <c r="F35" i="3"/>
  <c r="F34" i="3"/>
  <c r="F33" i="3"/>
  <c r="N31" i="3"/>
  <c r="N30" i="3"/>
  <c r="D28" i="3"/>
  <c r="B28" i="3"/>
  <c r="E27" i="3"/>
  <c r="B27" i="3"/>
  <c r="E26" i="3"/>
  <c r="E28" i="3" s="1"/>
  <c r="D26" i="3"/>
  <c r="D27" i="3" s="1"/>
  <c r="C26" i="3"/>
  <c r="B26" i="3"/>
  <c r="F25" i="3"/>
  <c r="N25" i="3" s="1"/>
  <c r="F24" i="3"/>
  <c r="N24" i="3" s="1"/>
  <c r="F23" i="3"/>
  <c r="N23" i="3" s="1"/>
  <c r="N22" i="3"/>
  <c r="F22" i="3"/>
  <c r="N21" i="3"/>
  <c r="N20" i="3"/>
  <c r="N19" i="3"/>
  <c r="N18" i="3"/>
  <c r="N17" i="3"/>
  <c r="N16" i="3"/>
  <c r="N15" i="3"/>
  <c r="N14" i="3"/>
  <c r="B7" i="3"/>
  <c r="C72" i="3" s="1"/>
  <c r="D72" i="3" s="1"/>
  <c r="N6" i="3"/>
  <c r="B5" i="3"/>
  <c r="N4" i="3"/>
  <c r="C73" i="2"/>
  <c r="B73" i="2"/>
  <c r="D73" i="2" s="1"/>
  <c r="C72" i="2"/>
  <c r="B72" i="2"/>
  <c r="C71" i="2"/>
  <c r="D71" i="2" s="1"/>
  <c r="B71" i="2"/>
  <c r="B70" i="2"/>
  <c r="D53" i="2"/>
  <c r="D52" i="2"/>
  <c r="C51" i="2"/>
  <c r="B51" i="2"/>
  <c r="D51" i="2" s="1"/>
  <c r="D50" i="2"/>
  <c r="C50" i="2"/>
  <c r="D49" i="2"/>
  <c r="C49" i="2"/>
  <c r="B49" i="2"/>
  <c r="B48" i="2"/>
  <c r="D43" i="2"/>
  <c r="E42" i="2"/>
  <c r="C42" i="2"/>
  <c r="C43" i="2" s="1"/>
  <c r="E41" i="2"/>
  <c r="D41" i="2"/>
  <c r="D42" i="2" s="1"/>
  <c r="C41" i="2"/>
  <c r="B41" i="2"/>
  <c r="F40" i="2"/>
  <c r="F39" i="2"/>
  <c r="F38" i="2"/>
  <c r="F37" i="2"/>
  <c r="F36" i="2"/>
  <c r="F35" i="2"/>
  <c r="F34" i="2"/>
  <c r="F33" i="2"/>
  <c r="E28" i="2"/>
  <c r="D28" i="2"/>
  <c r="D27" i="2"/>
  <c r="B27" i="2"/>
  <c r="E26" i="2"/>
  <c r="E27" i="2" s="1"/>
  <c r="D26" i="2"/>
  <c r="C26" i="2"/>
  <c r="B26" i="2"/>
  <c r="B28" i="2" s="1"/>
  <c r="F25" i="2"/>
  <c r="F24" i="2"/>
  <c r="F23" i="2"/>
  <c r="F22" i="2"/>
  <c r="B7" i="2"/>
  <c r="B5" i="2"/>
  <c r="N1001" i="2"/>
  <c r="N1000" i="2"/>
  <c r="N999" i="2"/>
  <c r="N992" i="2"/>
  <c r="N990" i="2"/>
  <c r="N988" i="2"/>
  <c r="N987" i="2"/>
  <c r="N983" i="2"/>
  <c r="N979" i="2"/>
  <c r="N977" i="2"/>
  <c r="N976" i="2"/>
  <c r="N971" i="2"/>
  <c r="N970" i="2"/>
  <c r="N967" i="2"/>
  <c r="N962" i="2"/>
  <c r="N960" i="2"/>
  <c r="N959" i="2"/>
  <c r="N958" i="2"/>
  <c r="N952" i="2"/>
  <c r="N948" i="2"/>
  <c r="N946" i="2"/>
  <c r="N945" i="2"/>
  <c r="N944" i="2"/>
  <c r="N939" i="2"/>
  <c r="N935" i="2"/>
  <c r="N934" i="2"/>
  <c r="N931" i="2"/>
  <c r="N930" i="2"/>
  <c r="N924" i="2"/>
  <c r="N921" i="2"/>
  <c r="N919" i="2"/>
  <c r="N918" i="2"/>
  <c r="N916" i="2"/>
  <c r="N910" i="2"/>
  <c r="N907" i="2"/>
  <c r="N906" i="2"/>
  <c r="N905" i="2"/>
  <c r="N904" i="2"/>
  <c r="N897" i="2"/>
  <c r="N895" i="2"/>
  <c r="N894" i="2"/>
  <c r="N891" i="2"/>
  <c r="N888" i="2"/>
  <c r="N884" i="2"/>
  <c r="N881" i="2"/>
  <c r="N879" i="2"/>
  <c r="N877" i="2"/>
  <c r="N876" i="2"/>
  <c r="N872" i="2"/>
  <c r="N869" i="2"/>
  <c r="N866" i="2"/>
  <c r="N865" i="2"/>
  <c r="N864" i="2"/>
  <c r="N860" i="2"/>
  <c r="N856" i="2"/>
  <c r="N855" i="2"/>
  <c r="N854" i="2"/>
  <c r="N852" i="2"/>
  <c r="N848" i="2"/>
  <c r="N845" i="2"/>
  <c r="N842" i="2"/>
  <c r="N841" i="2"/>
  <c r="N840" i="2"/>
  <c r="N836" i="2"/>
  <c r="N832" i="2"/>
  <c r="N831" i="2"/>
  <c r="N830" i="2"/>
  <c r="N829" i="2"/>
  <c r="N823" i="2"/>
  <c r="N821" i="2"/>
  <c r="N820" i="2"/>
  <c r="N818" i="2"/>
  <c r="N817" i="2"/>
  <c r="N812" i="2"/>
  <c r="N809" i="2"/>
  <c r="N808" i="2"/>
  <c r="N806" i="2"/>
  <c r="N804" i="2"/>
  <c r="N800" i="2"/>
  <c r="N797" i="2"/>
  <c r="N796" i="2"/>
  <c r="N793" i="2"/>
  <c r="N792" i="2"/>
  <c r="N788" i="2"/>
  <c r="N785" i="2"/>
  <c r="N783" i="2"/>
  <c r="N782" i="2"/>
  <c r="N781" i="2"/>
  <c r="N776" i="2"/>
  <c r="N773" i="2"/>
  <c r="N772" i="2"/>
  <c r="N769" i="2"/>
  <c r="N768" i="2"/>
  <c r="N765" i="2"/>
  <c r="N760" i="2"/>
  <c r="N759" i="2"/>
  <c r="N758" i="2"/>
  <c r="N757" i="2"/>
  <c r="N751" i="2"/>
  <c r="N749" i="2"/>
  <c r="N748" i="2"/>
  <c r="N746" i="2"/>
  <c r="N745" i="2"/>
  <c r="N740" i="2"/>
  <c r="N737" i="2"/>
  <c r="N736" i="2"/>
  <c r="N735" i="2"/>
  <c r="N733" i="2"/>
  <c r="N728" i="2"/>
  <c r="N726" i="2"/>
  <c r="N724" i="2"/>
  <c r="N722" i="2"/>
  <c r="N720" i="2"/>
  <c r="N717" i="2"/>
  <c r="N713" i="2"/>
  <c r="N712" i="2"/>
  <c r="N710" i="2"/>
  <c r="N709" i="2"/>
  <c r="N704" i="2"/>
  <c r="N702" i="2"/>
  <c r="N700" i="2"/>
  <c r="N698" i="2"/>
  <c r="N696" i="2"/>
  <c r="N693" i="2"/>
  <c r="N689" i="2"/>
  <c r="N687" i="2"/>
  <c r="N686" i="2"/>
  <c r="N685" i="2"/>
  <c r="N681" i="2"/>
  <c r="N677" i="2"/>
  <c r="N676" i="2"/>
  <c r="N674" i="2"/>
  <c r="N673" i="2"/>
  <c r="N668" i="2"/>
  <c r="N665" i="2"/>
  <c r="N664" i="2"/>
  <c r="N663" i="2"/>
  <c r="N662" i="2"/>
  <c r="N656" i="2"/>
  <c r="N654" i="2"/>
  <c r="N653" i="2"/>
  <c r="N650" i="2"/>
  <c r="N649" i="2"/>
  <c r="N645" i="2"/>
  <c r="N641" i="2"/>
  <c r="N640" i="2"/>
  <c r="N639" i="2"/>
  <c r="N637" i="2"/>
  <c r="N632" i="2"/>
  <c r="N630" i="2"/>
  <c r="N629" i="2"/>
  <c r="N626" i="2"/>
  <c r="N625" i="2"/>
  <c r="N621" i="2"/>
  <c r="N618" i="2"/>
  <c r="N616" i="2"/>
  <c r="N614" i="2"/>
  <c r="N613" i="2"/>
  <c r="N609" i="2"/>
  <c r="N605" i="2"/>
  <c r="N604" i="2"/>
  <c r="N602" i="2"/>
  <c r="N601" i="2"/>
  <c r="N598" i="2"/>
  <c r="N593" i="2"/>
  <c r="N592" i="2"/>
  <c r="N591" i="2"/>
  <c r="N590" i="2"/>
  <c r="N584" i="2"/>
  <c r="N582" i="2"/>
  <c r="N581" i="2"/>
  <c r="N580" i="2"/>
  <c r="N577" i="2"/>
  <c r="N573" i="2"/>
  <c r="N570" i="2"/>
  <c r="N568" i="2"/>
  <c r="N567" i="2"/>
  <c r="N566" i="2"/>
  <c r="N561" i="2"/>
  <c r="N558" i="2"/>
  <c r="N557" i="2"/>
  <c r="N556" i="2"/>
  <c r="N553" i="2"/>
  <c r="N549" i="2"/>
  <c r="N546" i="2"/>
  <c r="N545" i="2"/>
  <c r="N543" i="2"/>
  <c r="N541" i="2"/>
  <c r="N537" i="2"/>
  <c r="N535" i="2"/>
  <c r="N532" i="2"/>
  <c r="N530" i="2"/>
  <c r="N529" i="2"/>
  <c r="N526" i="2"/>
  <c r="N521" i="2"/>
  <c r="N520" i="2"/>
  <c r="N519" i="2"/>
  <c r="N518" i="2"/>
  <c r="N513" i="2"/>
  <c r="N510" i="2"/>
  <c r="N509" i="2"/>
  <c r="N508" i="2"/>
  <c r="N506" i="2"/>
  <c r="N501" i="2"/>
  <c r="N498" i="2"/>
  <c r="N497" i="2"/>
  <c r="N495" i="2"/>
  <c r="N494" i="2"/>
  <c r="N489" i="2"/>
  <c r="N486" i="2"/>
  <c r="N485" i="2"/>
  <c r="N484" i="2"/>
  <c r="N482" i="2"/>
  <c r="N477" i="2"/>
  <c r="N474" i="2"/>
  <c r="N473" i="2"/>
  <c r="N472" i="2"/>
  <c r="N470" i="2"/>
  <c r="N465" i="2"/>
  <c r="N463" i="2"/>
  <c r="N462" i="2"/>
  <c r="N458" i="2"/>
  <c r="N457" i="2"/>
  <c r="N454" i="2"/>
  <c r="N452" i="2"/>
  <c r="N448" i="2"/>
  <c r="N447" i="2"/>
  <c r="N446" i="2"/>
  <c r="N442" i="2"/>
  <c r="N438" i="2"/>
  <c r="N437" i="2"/>
  <c r="N436" i="2"/>
  <c r="N434" i="2"/>
  <c r="N430" i="2"/>
  <c r="N426" i="2"/>
  <c r="N425" i="2"/>
  <c r="N424" i="2"/>
  <c r="N422" i="2"/>
  <c r="N417" i="2"/>
  <c r="N415" i="2"/>
  <c r="N413" i="2"/>
  <c r="N412" i="2"/>
  <c r="N410" i="2"/>
  <c r="N406" i="2"/>
  <c r="N402" i="2"/>
  <c r="N401" i="2"/>
  <c r="N400" i="2"/>
  <c r="N399" i="2"/>
  <c r="N393" i="2"/>
  <c r="N391" i="2"/>
  <c r="N390" i="2"/>
  <c r="N389" i="2"/>
  <c r="N385" i="2"/>
  <c r="N382" i="2"/>
  <c r="N380" i="2"/>
  <c r="N378" i="2"/>
  <c r="N375" i="2"/>
  <c r="N374" i="2"/>
  <c r="N370" i="2"/>
  <c r="N367" i="2"/>
  <c r="N365" i="2"/>
  <c r="N364" i="2"/>
  <c r="N362" i="2"/>
  <c r="N358" i="2"/>
  <c r="N354" i="2"/>
  <c r="N353" i="2"/>
  <c r="N352" i="2"/>
  <c r="N351" i="2"/>
  <c r="N346" i="2"/>
  <c r="N343" i="2"/>
  <c r="N342" i="2"/>
  <c r="N340" i="2"/>
  <c r="N338" i="2"/>
  <c r="N334" i="2"/>
  <c r="N330" i="2"/>
  <c r="N329" i="2"/>
  <c r="N328" i="2"/>
  <c r="N327" i="2"/>
  <c r="N321" i="2"/>
  <c r="N319" i="2"/>
  <c r="N318" i="2"/>
  <c r="N317" i="2"/>
  <c r="N316" i="2"/>
  <c r="N310" i="2"/>
  <c r="N308" i="2"/>
  <c r="N306" i="2"/>
  <c r="N305" i="2"/>
  <c r="N302" i="2"/>
  <c r="N298" i="2"/>
  <c r="N296" i="2"/>
  <c r="N294" i="2"/>
  <c r="N292" i="2"/>
  <c r="N290" i="2"/>
  <c r="N287" i="2"/>
  <c r="N284" i="2"/>
  <c r="N281" i="2"/>
  <c r="N280" i="2"/>
  <c r="N279" i="2"/>
  <c r="N274" i="2"/>
  <c r="N271" i="2"/>
  <c r="N270" i="2"/>
  <c r="N269" i="2"/>
  <c r="N266" i="2"/>
  <c r="N263" i="2"/>
  <c r="N260" i="2"/>
  <c r="N257" i="2"/>
  <c r="N256" i="2"/>
  <c r="N255" i="2"/>
  <c r="N250" i="2"/>
  <c r="N247" i="2"/>
  <c r="N246" i="2"/>
  <c r="N245" i="2"/>
  <c r="N244" i="2"/>
  <c r="N238" i="2"/>
  <c r="N236" i="2"/>
  <c r="N234" i="2"/>
  <c r="N233" i="2"/>
  <c r="N232" i="2"/>
  <c r="N226" i="2"/>
  <c r="N224" i="2"/>
  <c r="N223" i="2"/>
  <c r="N221" i="2"/>
  <c r="N218" i="2"/>
  <c r="N215" i="2"/>
  <c r="N212" i="2"/>
  <c r="N210" i="2"/>
  <c r="N208" i="2"/>
  <c r="N207" i="2"/>
  <c r="N202" i="2"/>
  <c r="N200" i="2"/>
  <c r="N198" i="2"/>
  <c r="N197" i="2"/>
  <c r="N196" i="2"/>
  <c r="N191" i="2"/>
  <c r="N188" i="2"/>
  <c r="N186" i="2"/>
  <c r="N184" i="2"/>
  <c r="N183" i="2"/>
  <c r="N180" i="2"/>
  <c r="N175" i="2"/>
  <c r="N174" i="2"/>
  <c r="N173" i="2"/>
  <c r="N172" i="2"/>
  <c r="N166" i="2"/>
  <c r="N164" i="2"/>
  <c r="N162" i="2"/>
  <c r="N161" i="2"/>
  <c r="N160" i="2"/>
  <c r="N154" i="2"/>
  <c r="N152" i="2"/>
  <c r="N151" i="2"/>
  <c r="N150" i="2"/>
  <c r="N148" i="2"/>
  <c r="N143" i="2"/>
  <c r="N141" i="2"/>
  <c r="N138" i="2"/>
  <c r="N137" i="2"/>
  <c r="N135" i="2"/>
  <c r="N132" i="2"/>
  <c r="N128" i="2"/>
  <c r="N127" i="2"/>
  <c r="N125" i="2"/>
  <c r="N124" i="2"/>
  <c r="N119" i="2"/>
  <c r="N117" i="2"/>
  <c r="N114" i="2"/>
  <c r="N113" i="2"/>
  <c r="N111" i="2"/>
  <c r="N108" i="2"/>
  <c r="N104" i="2"/>
  <c r="N102" i="2"/>
  <c r="N101" i="2"/>
  <c r="N100" i="2"/>
  <c r="N96" i="2"/>
  <c r="N92" i="2"/>
  <c r="N90" i="2"/>
  <c r="N89" i="2"/>
  <c r="N88" i="2"/>
  <c r="N82" i="2"/>
  <c r="N80" i="2"/>
  <c r="N79" i="2"/>
  <c r="N78" i="2"/>
  <c r="N77" i="2"/>
  <c r="N71" i="2"/>
  <c r="N69" i="2"/>
  <c r="N68" i="2"/>
  <c r="N65" i="2"/>
  <c r="N64" i="2"/>
  <c r="N60" i="2"/>
  <c r="N56" i="2"/>
  <c r="N55" i="2"/>
  <c r="N54" i="2"/>
  <c r="N52" i="2"/>
  <c r="N47" i="2"/>
  <c r="N45" i="2"/>
  <c r="N44" i="2"/>
  <c r="N41" i="2"/>
  <c r="N40" i="2"/>
  <c r="N36" i="2"/>
  <c r="N33" i="2"/>
  <c r="N31" i="2"/>
  <c r="N29" i="2"/>
  <c r="N28" i="2"/>
  <c r="N24" i="2"/>
  <c r="N20" i="2"/>
  <c r="N18" i="2"/>
  <c r="N17" i="2"/>
  <c r="N16" i="2"/>
  <c r="N13" i="2"/>
  <c r="N8" i="2"/>
  <c r="N7" i="2"/>
  <c r="N6" i="2"/>
  <c r="N5" i="2"/>
  <c r="N1" i="2" a="1"/>
  <c r="N991" i="2" s="1"/>
  <c r="N1" i="2"/>
  <c r="N78" i="1"/>
  <c r="N77" i="1"/>
  <c r="N76" i="1"/>
  <c r="B74" i="1"/>
  <c r="B73" i="1"/>
  <c r="D73" i="1" s="1"/>
  <c r="N73" i="1" s="1"/>
  <c r="B72" i="1"/>
  <c r="B71" i="1"/>
  <c r="N70" i="1"/>
  <c r="D54" i="1"/>
  <c r="D53" i="1"/>
  <c r="N53" i="1" s="1"/>
  <c r="B52" i="1"/>
  <c r="D52" i="1" s="1"/>
  <c r="N52" i="1" s="1"/>
  <c r="C49" i="1"/>
  <c r="D49" i="1" s="1"/>
  <c r="N49" i="1" s="1"/>
  <c r="E42" i="1"/>
  <c r="D42" i="1"/>
  <c r="D43" i="1" s="1"/>
  <c r="C42" i="1"/>
  <c r="C43" i="1" s="1"/>
  <c r="C44" i="1" s="1"/>
  <c r="B42" i="1"/>
  <c r="B43" i="1" s="1"/>
  <c r="F41" i="1"/>
  <c r="N41" i="1" s="1"/>
  <c r="F40" i="1"/>
  <c r="N40" i="1" s="1"/>
  <c r="F39" i="1"/>
  <c r="N39" i="1" s="1"/>
  <c r="F38" i="1"/>
  <c r="N38" i="1" s="1"/>
  <c r="F37" i="1"/>
  <c r="N37" i="1" s="1"/>
  <c r="F36" i="1"/>
  <c r="N36" i="1" s="1"/>
  <c r="F35" i="1"/>
  <c r="N35" i="1" s="1"/>
  <c r="F34" i="1"/>
  <c r="N32" i="1"/>
  <c r="N31" i="1"/>
  <c r="E27" i="1"/>
  <c r="E28" i="1" s="1"/>
  <c r="D27" i="1"/>
  <c r="C27" i="1"/>
  <c r="C28" i="1" s="1"/>
  <c r="C29" i="1" s="1"/>
  <c r="F25" i="1"/>
  <c r="F24" i="1"/>
  <c r="F23" i="1"/>
  <c r="N20" i="1"/>
  <c r="M18" i="1"/>
  <c r="M17" i="1"/>
  <c r="M16" i="1"/>
  <c r="N14" i="1"/>
  <c r="M14" i="1"/>
  <c r="N13" i="1"/>
  <c r="N2" i="1" s="1"/>
  <c r="M13" i="1"/>
  <c r="N12" i="1"/>
  <c r="M12" i="1"/>
  <c r="N11" i="1"/>
  <c r="M11" i="1"/>
  <c r="N10" i="1"/>
  <c r="M10" i="1"/>
  <c r="N9" i="1"/>
  <c r="M9" i="1"/>
  <c r="N6" i="1"/>
  <c r="M6" i="1"/>
  <c r="N5" i="1"/>
  <c r="M5" i="1"/>
  <c r="D71" i="1" l="1"/>
  <c r="E43" i="1"/>
  <c r="E44" i="1" s="1"/>
  <c r="N74" i="1"/>
  <c r="E29" i="1"/>
  <c r="D72" i="1"/>
  <c r="N72" i="1" s="1"/>
  <c r="N25" i="1"/>
  <c r="D28" i="1"/>
  <c r="D29" i="1" s="1"/>
  <c r="B44" i="1"/>
  <c r="D55" i="1"/>
  <c r="N55" i="1" s="1"/>
  <c r="N50" i="1"/>
  <c r="N34" i="1"/>
  <c r="F42" i="1"/>
  <c r="N42" i="1" s="1"/>
  <c r="N23" i="1"/>
  <c r="D44" i="1"/>
  <c r="N26" i="1"/>
  <c r="N71" i="1"/>
  <c r="F26" i="1"/>
  <c r="N24" i="1"/>
  <c r="B27" i="1"/>
  <c r="N26" i="9"/>
  <c r="B27" i="9"/>
  <c r="F26" i="9"/>
  <c r="N9" i="2"/>
  <c r="N23" i="2"/>
  <c r="N34" i="2"/>
  <c r="N46" i="2"/>
  <c r="N58" i="2"/>
  <c r="N70" i="2"/>
  <c r="N81" i="2"/>
  <c r="N93" i="2"/>
  <c r="N106" i="2"/>
  <c r="N118" i="2"/>
  <c r="N129" i="2"/>
  <c r="N142" i="2"/>
  <c r="N153" i="2"/>
  <c r="N165" i="2"/>
  <c r="N177" i="2"/>
  <c r="N190" i="2"/>
  <c r="N201" i="2"/>
  <c r="N214" i="2"/>
  <c r="N225" i="2"/>
  <c r="N237" i="2"/>
  <c r="N248" i="2"/>
  <c r="N261" i="2"/>
  <c r="N273" i="2"/>
  <c r="N285" i="2"/>
  <c r="N297" i="2"/>
  <c r="N309" i="2"/>
  <c r="N320" i="2"/>
  <c r="N333" i="2"/>
  <c r="N344" i="2"/>
  <c r="N357" i="2"/>
  <c r="N369" i="2"/>
  <c r="N381" i="2"/>
  <c r="N392" i="2"/>
  <c r="N404" i="2"/>
  <c r="N416" i="2"/>
  <c r="N428" i="2"/>
  <c r="N440" i="2"/>
  <c r="N453" i="2"/>
  <c r="N464" i="2"/>
  <c r="N476" i="2"/>
  <c r="N488" i="2"/>
  <c r="N500" i="2"/>
  <c r="N511" i="2"/>
  <c r="N525" i="2"/>
  <c r="N536" i="2"/>
  <c r="N548" i="2"/>
  <c r="N559" i="2"/>
  <c r="N572" i="2"/>
  <c r="N583" i="2"/>
  <c r="N594" i="2"/>
  <c r="N608" i="2"/>
  <c r="N620" i="2"/>
  <c r="N631" i="2"/>
  <c r="N644" i="2"/>
  <c r="N655" i="2"/>
  <c r="N666" i="2"/>
  <c r="N678" i="2"/>
  <c r="N692" i="2"/>
  <c r="N703" i="2"/>
  <c r="N714" i="2"/>
  <c r="N727" i="2"/>
  <c r="N738" i="2"/>
  <c r="N750" i="2"/>
  <c r="N762" i="2"/>
  <c r="N775" i="2"/>
  <c r="N786" i="2"/>
  <c r="N799" i="2"/>
  <c r="N810" i="2"/>
  <c r="N822" i="2"/>
  <c r="N833" i="2"/>
  <c r="N846" i="2"/>
  <c r="N858" i="2"/>
  <c r="N870" i="2"/>
  <c r="N882" i="2"/>
  <c r="N896" i="2"/>
  <c r="N908" i="2"/>
  <c r="N923" i="2"/>
  <c r="N936" i="2"/>
  <c r="N951" i="2"/>
  <c r="N964" i="2"/>
  <c r="N978" i="2"/>
  <c r="N997" i="2"/>
  <c r="N989" i="2"/>
  <c r="N981" i="2"/>
  <c r="N973" i="2"/>
  <c r="N965" i="2"/>
  <c r="N957" i="2"/>
  <c r="N949" i="2"/>
  <c r="N941" i="2"/>
  <c r="N933" i="2"/>
  <c r="N925" i="2"/>
  <c r="N917" i="2"/>
  <c r="N909" i="2"/>
  <c r="N901" i="2"/>
  <c r="N893" i="2"/>
  <c r="N885" i="2"/>
  <c r="N993" i="2"/>
  <c r="N984" i="2"/>
  <c r="N975" i="2"/>
  <c r="N966" i="2"/>
  <c r="N956" i="2"/>
  <c r="N947" i="2"/>
  <c r="N938" i="2"/>
  <c r="N929" i="2"/>
  <c r="N920" i="2"/>
  <c r="N911" i="2"/>
  <c r="N902" i="2"/>
  <c r="N892" i="2"/>
  <c r="N883" i="2"/>
  <c r="N875" i="2"/>
  <c r="N867" i="2"/>
  <c r="N859" i="2"/>
  <c r="N851" i="2"/>
  <c r="N843" i="2"/>
  <c r="N835" i="2"/>
  <c r="N827" i="2"/>
  <c r="N819" i="2"/>
  <c r="N811" i="2"/>
  <c r="N803" i="2"/>
  <c r="N795" i="2"/>
  <c r="N787" i="2"/>
  <c r="N779" i="2"/>
  <c r="N771" i="2"/>
  <c r="N763" i="2"/>
  <c r="N755" i="2"/>
  <c r="N747" i="2"/>
  <c r="N739" i="2"/>
  <c r="N731" i="2"/>
  <c r="N723" i="2"/>
  <c r="N715" i="2"/>
  <c r="N707" i="2"/>
  <c r="N699" i="2"/>
  <c r="N691" i="2"/>
  <c r="N683" i="2"/>
  <c r="N675" i="2"/>
  <c r="N667" i="2"/>
  <c r="N659" i="2"/>
  <c r="N651" i="2"/>
  <c r="N643" i="2"/>
  <c r="N635" i="2"/>
  <c r="N627" i="2"/>
  <c r="N619" i="2"/>
  <c r="N611" i="2"/>
  <c r="N603" i="2"/>
  <c r="N595" i="2"/>
  <c r="N587" i="2"/>
  <c r="N579" i="2"/>
  <c r="N571" i="2"/>
  <c r="N563" i="2"/>
  <c r="N555" i="2"/>
  <c r="N547" i="2"/>
  <c r="N539" i="2"/>
  <c r="N531" i="2"/>
  <c r="N523" i="2"/>
  <c r="N515" i="2"/>
  <c r="N507" i="2"/>
  <c r="N499" i="2"/>
  <c r="N491" i="2"/>
  <c r="N483" i="2"/>
  <c r="N475" i="2"/>
  <c r="N467" i="2"/>
  <c r="N459" i="2"/>
  <c r="N451" i="2"/>
  <c r="N443" i="2"/>
  <c r="N435" i="2"/>
  <c r="N427" i="2"/>
  <c r="N419" i="2"/>
  <c r="N411" i="2"/>
  <c r="N403" i="2"/>
  <c r="N395" i="2"/>
  <c r="N387" i="2"/>
  <c r="N379" i="2"/>
  <c r="N371" i="2"/>
  <c r="N363" i="2"/>
  <c r="N355" i="2"/>
  <c r="N347" i="2"/>
  <c r="N339" i="2"/>
  <c r="N331" i="2"/>
  <c r="N323" i="2"/>
  <c r="N315" i="2"/>
  <c r="N307" i="2"/>
  <c r="N299" i="2"/>
  <c r="N291" i="2"/>
  <c r="N283" i="2"/>
  <c r="N275" i="2"/>
  <c r="N267" i="2"/>
  <c r="N259" i="2"/>
  <c r="N251" i="2"/>
  <c r="N243" i="2"/>
  <c r="N235" i="2"/>
  <c r="N227" i="2"/>
  <c r="N219" i="2"/>
  <c r="N211" i="2"/>
  <c r="N203" i="2"/>
  <c r="N195" i="2"/>
  <c r="N187" i="2"/>
  <c r="N179" i="2"/>
  <c r="N171" i="2"/>
  <c r="N163" i="2"/>
  <c r="N155" i="2"/>
  <c r="N147" i="2"/>
  <c r="N139" i="2"/>
  <c r="N131" i="2"/>
  <c r="N123" i="2"/>
  <c r="N115" i="2"/>
  <c r="N107" i="2"/>
  <c r="N99" i="2"/>
  <c r="N91" i="2"/>
  <c r="N83" i="2"/>
  <c r="N75" i="2"/>
  <c r="N67" i="2"/>
  <c r="N59" i="2"/>
  <c r="N51" i="2"/>
  <c r="N43" i="2"/>
  <c r="N35" i="2"/>
  <c r="N27" i="2"/>
  <c r="N19" i="2"/>
  <c r="N11" i="2"/>
  <c r="N3" i="2"/>
  <c r="N995" i="2"/>
  <c r="N985" i="2"/>
  <c r="N974" i="2"/>
  <c r="N963" i="2"/>
  <c r="N953" i="2"/>
  <c r="N943" i="2"/>
  <c r="N932" i="2"/>
  <c r="N922" i="2"/>
  <c r="N912" i="2"/>
  <c r="N900" i="2"/>
  <c r="N890" i="2"/>
  <c r="N880" i="2"/>
  <c r="N871" i="2"/>
  <c r="N862" i="2"/>
  <c r="N853" i="2"/>
  <c r="N844" i="2"/>
  <c r="N834" i="2"/>
  <c r="N825" i="2"/>
  <c r="N816" i="2"/>
  <c r="N807" i="2"/>
  <c r="N798" i="2"/>
  <c r="N789" i="2"/>
  <c r="N780" i="2"/>
  <c r="N770" i="2"/>
  <c r="N761" i="2"/>
  <c r="N752" i="2"/>
  <c r="N743" i="2"/>
  <c r="N734" i="2"/>
  <c r="N725" i="2"/>
  <c r="N716" i="2"/>
  <c r="N706" i="2"/>
  <c r="N697" i="2"/>
  <c r="N688" i="2"/>
  <c r="N679" i="2"/>
  <c r="N670" i="2"/>
  <c r="N661" i="2"/>
  <c r="N652" i="2"/>
  <c r="N642" i="2"/>
  <c r="N633" i="2"/>
  <c r="N624" i="2"/>
  <c r="N615" i="2"/>
  <c r="N606" i="2"/>
  <c r="N597" i="2"/>
  <c r="N588" i="2"/>
  <c r="N578" i="2"/>
  <c r="N569" i="2"/>
  <c r="N560" i="2"/>
  <c r="N551" i="2"/>
  <c r="N542" i="2"/>
  <c r="N533" i="2"/>
  <c r="N524" i="2"/>
  <c r="N514" i="2"/>
  <c r="N505" i="2"/>
  <c r="N496" i="2"/>
  <c r="N487" i="2"/>
  <c r="N478" i="2"/>
  <c r="N469" i="2"/>
  <c r="N460" i="2"/>
  <c r="N450" i="2"/>
  <c r="N441" i="2"/>
  <c r="N432" i="2"/>
  <c r="N423" i="2"/>
  <c r="N414" i="2"/>
  <c r="N405" i="2"/>
  <c r="N396" i="2"/>
  <c r="N386" i="2"/>
  <c r="N377" i="2"/>
  <c r="N368" i="2"/>
  <c r="N359" i="2"/>
  <c r="N350" i="2"/>
  <c r="N341" i="2"/>
  <c r="N332" i="2"/>
  <c r="N322" i="2"/>
  <c r="N313" i="2"/>
  <c r="N304" i="2"/>
  <c r="N295" i="2"/>
  <c r="N286" i="2"/>
  <c r="N277" i="2"/>
  <c r="N268" i="2"/>
  <c r="N258" i="2"/>
  <c r="N249" i="2"/>
  <c r="N240" i="2"/>
  <c r="N231" i="2"/>
  <c r="N222" i="2"/>
  <c r="N213" i="2"/>
  <c r="N204" i="2"/>
  <c r="N194" i="2"/>
  <c r="N185" i="2"/>
  <c r="N176" i="2"/>
  <c r="N167" i="2"/>
  <c r="N158" i="2"/>
  <c r="N149" i="2"/>
  <c r="N140" i="2"/>
  <c r="N130" i="2"/>
  <c r="N121" i="2"/>
  <c r="N112" i="2"/>
  <c r="N103" i="2"/>
  <c r="N94" i="2"/>
  <c r="N85" i="2"/>
  <c r="N76" i="2"/>
  <c r="N66" i="2"/>
  <c r="N57" i="2"/>
  <c r="N48" i="2"/>
  <c r="N39" i="2"/>
  <c r="N30" i="2"/>
  <c r="N21" i="2"/>
  <c r="N12" i="2"/>
  <c r="N2" i="2"/>
  <c r="N998" i="2"/>
  <c r="N986" i="2"/>
  <c r="N972" i="2"/>
  <c r="N961" i="2"/>
  <c r="N950" i="2"/>
  <c r="N937" i="2"/>
  <c r="N926" i="2"/>
  <c r="N914" i="2"/>
  <c r="N903" i="2"/>
  <c r="N889" i="2"/>
  <c r="N878" i="2"/>
  <c r="N868" i="2"/>
  <c r="N857" i="2"/>
  <c r="N847" i="2"/>
  <c r="N837" i="2"/>
  <c r="N826" i="2"/>
  <c r="N815" i="2"/>
  <c r="N805" i="2"/>
  <c r="N794" i="2"/>
  <c r="N784" i="2"/>
  <c r="N774" i="2"/>
  <c r="N764" i="2"/>
  <c r="N753" i="2"/>
  <c r="N742" i="2"/>
  <c r="N732" i="2"/>
  <c r="N721" i="2"/>
  <c r="N711" i="2"/>
  <c r="N701" i="2"/>
  <c r="N690" i="2"/>
  <c r="N680" i="2"/>
  <c r="N669" i="2"/>
  <c r="N658" i="2"/>
  <c r="N648" i="2"/>
  <c r="N638" i="2"/>
  <c r="N628" i="2"/>
  <c r="N617" i="2"/>
  <c r="N607" i="2"/>
  <c r="N596" i="2"/>
  <c r="N585" i="2"/>
  <c r="N575" i="2"/>
  <c r="N565" i="2"/>
  <c r="N554" i="2"/>
  <c r="N544" i="2"/>
  <c r="N534" i="2"/>
  <c r="N522" i="2"/>
  <c r="N512" i="2"/>
  <c r="N502" i="2"/>
  <c r="N492" i="2"/>
  <c r="N481" i="2"/>
  <c r="N471" i="2"/>
  <c r="N461" i="2"/>
  <c r="N449" i="2"/>
  <c r="N439" i="2"/>
  <c r="N429" i="2"/>
  <c r="N418" i="2"/>
  <c r="N408" i="2"/>
  <c r="N398" i="2"/>
  <c r="N388" i="2"/>
  <c r="N376" i="2"/>
  <c r="N366" i="2"/>
  <c r="N356" i="2"/>
  <c r="N345" i="2"/>
  <c r="N335" i="2"/>
  <c r="N325" i="2"/>
  <c r="N314" i="2"/>
  <c r="N303" i="2"/>
  <c r="N293" i="2"/>
  <c r="N282" i="2"/>
  <c r="N272" i="2"/>
  <c r="N262" i="2"/>
  <c r="N252" i="2"/>
  <c r="N241" i="2"/>
  <c r="N230" i="2"/>
  <c r="N220" i="2"/>
  <c r="N209" i="2"/>
  <c r="N199" i="2"/>
  <c r="N189" i="2"/>
  <c r="N178" i="2"/>
  <c r="N168" i="2"/>
  <c r="N157" i="2"/>
  <c r="N146" i="2"/>
  <c r="N136" i="2"/>
  <c r="N126" i="2"/>
  <c r="N116" i="2"/>
  <c r="N105" i="2"/>
  <c r="N95" i="2"/>
  <c r="N84" i="2"/>
  <c r="N73" i="2"/>
  <c r="N63" i="2"/>
  <c r="N53" i="2"/>
  <c r="N42" i="2"/>
  <c r="N32" i="2"/>
  <c r="N22" i="2"/>
  <c r="N10" i="2"/>
  <c r="N14" i="2"/>
  <c r="N25" i="2"/>
  <c r="N37" i="2"/>
  <c r="N49" i="2"/>
  <c r="N61" i="2"/>
  <c r="N72" i="2"/>
  <c r="N86" i="2"/>
  <c r="N97" i="2"/>
  <c r="N109" i="2"/>
  <c r="N120" i="2"/>
  <c r="N133" i="2"/>
  <c r="N144" i="2"/>
  <c r="N156" i="2"/>
  <c r="N169" i="2"/>
  <c r="N181" i="2"/>
  <c r="N192" i="2"/>
  <c r="N205" i="2"/>
  <c r="N216" i="2"/>
  <c r="N228" i="2"/>
  <c r="N239" i="2"/>
  <c r="N253" i="2"/>
  <c r="N264" i="2"/>
  <c r="N276" i="2"/>
  <c r="N288" i="2"/>
  <c r="N300" i="2"/>
  <c r="N311" i="2"/>
  <c r="N324" i="2"/>
  <c r="N336" i="2"/>
  <c r="N348" i="2"/>
  <c r="N360" i="2"/>
  <c r="N372" i="2"/>
  <c r="N383" i="2"/>
  <c r="N394" i="2"/>
  <c r="N407" i="2"/>
  <c r="N420" i="2"/>
  <c r="N431" i="2"/>
  <c r="N444" i="2"/>
  <c r="N455" i="2"/>
  <c r="N466" i="2"/>
  <c r="N479" i="2"/>
  <c r="N490" i="2"/>
  <c r="N503" i="2"/>
  <c r="N516" i="2"/>
  <c r="N527" i="2"/>
  <c r="N538" i="2"/>
  <c r="N550" i="2"/>
  <c r="N562" i="2"/>
  <c r="N574" i="2"/>
  <c r="N586" i="2"/>
  <c r="N599" i="2"/>
  <c r="N610" i="2"/>
  <c r="N622" i="2"/>
  <c r="N634" i="2"/>
  <c r="N646" i="2"/>
  <c r="N657" i="2"/>
  <c r="N671" i="2"/>
  <c r="N682" i="2"/>
  <c r="N694" i="2"/>
  <c r="N705" i="2"/>
  <c r="N718" i="2"/>
  <c r="N729" i="2"/>
  <c r="N741" i="2"/>
  <c r="N754" i="2"/>
  <c r="N766" i="2"/>
  <c r="N777" i="2"/>
  <c r="N790" i="2"/>
  <c r="N801" i="2"/>
  <c r="N813" i="2"/>
  <c r="N824" i="2"/>
  <c r="N838" i="2"/>
  <c r="N849" i="2"/>
  <c r="N861" i="2"/>
  <c r="N873" i="2"/>
  <c r="N886" i="2"/>
  <c r="N898" i="2"/>
  <c r="N913" i="2"/>
  <c r="N927" i="2"/>
  <c r="N940" i="2"/>
  <c r="N954" i="2"/>
  <c r="N968" i="2"/>
  <c r="N980" i="2"/>
  <c r="N994" i="2"/>
  <c r="N4" i="2"/>
  <c r="N15" i="2"/>
  <c r="N26" i="2"/>
  <c r="N38" i="2"/>
  <c r="N50" i="2"/>
  <c r="N62" i="2"/>
  <c r="N74" i="2"/>
  <c r="N87" i="2"/>
  <c r="N98" i="2"/>
  <c r="N110" i="2"/>
  <c r="N122" i="2"/>
  <c r="N134" i="2"/>
  <c r="N145" i="2"/>
  <c r="N159" i="2"/>
  <c r="N170" i="2"/>
  <c r="N182" i="2"/>
  <c r="N193" i="2"/>
  <c r="N206" i="2"/>
  <c r="N217" i="2"/>
  <c r="N229" i="2"/>
  <c r="N242" i="2"/>
  <c r="N254" i="2"/>
  <c r="N265" i="2"/>
  <c r="N278" i="2"/>
  <c r="N289" i="2"/>
  <c r="N301" i="2"/>
  <c r="N312" i="2"/>
  <c r="N326" i="2"/>
  <c r="N337" i="2"/>
  <c r="N349" i="2"/>
  <c r="N361" i="2"/>
  <c r="N373" i="2"/>
  <c r="N384" i="2"/>
  <c r="N397" i="2"/>
  <c r="N409" i="2"/>
  <c r="N421" i="2"/>
  <c r="N433" i="2"/>
  <c r="N445" i="2"/>
  <c r="N456" i="2"/>
  <c r="N468" i="2"/>
  <c r="N480" i="2"/>
  <c r="N493" i="2"/>
  <c r="N504" i="2"/>
  <c r="N517" i="2"/>
  <c r="N528" i="2"/>
  <c r="N540" i="2"/>
  <c r="N552" i="2"/>
  <c r="N564" i="2"/>
  <c r="N576" i="2"/>
  <c r="N589" i="2"/>
  <c r="N600" i="2"/>
  <c r="N612" i="2"/>
  <c r="N623" i="2"/>
  <c r="N636" i="2"/>
  <c r="N647" i="2"/>
  <c r="N660" i="2"/>
  <c r="N672" i="2"/>
  <c r="N684" i="2"/>
  <c r="N695" i="2"/>
  <c r="N708" i="2"/>
  <c r="N719" i="2"/>
  <c r="N730" i="2"/>
  <c r="N744" i="2"/>
  <c r="N756" i="2"/>
  <c r="N767" i="2"/>
  <c r="N778" i="2"/>
  <c r="N791" i="2"/>
  <c r="N802" i="2"/>
  <c r="N814" i="2"/>
  <c r="N828" i="2"/>
  <c r="N839" i="2"/>
  <c r="N850" i="2"/>
  <c r="N863" i="2"/>
  <c r="N874" i="2"/>
  <c r="N887" i="2"/>
  <c r="N899" i="2"/>
  <c r="N915" i="2"/>
  <c r="N928" i="2"/>
  <c r="N942" i="2"/>
  <c r="N955" i="2"/>
  <c r="N969" i="2"/>
  <c r="N982" i="2"/>
  <c r="N996" i="2"/>
  <c r="C27" i="3"/>
  <c r="F27" i="3" s="1"/>
  <c r="N27" i="3" s="1"/>
  <c r="F26" i="3"/>
  <c r="B28" i="6"/>
  <c r="N48" i="6"/>
  <c r="D54" i="6"/>
  <c r="N54" i="6" s="1"/>
  <c r="E27" i="4"/>
  <c r="E28" i="4" s="1"/>
  <c r="F26" i="4"/>
  <c r="G28" i="4" s="1"/>
  <c r="G29" i="4" s="1"/>
  <c r="N48" i="9"/>
  <c r="D54" i="9"/>
  <c r="N54" i="9" s="1"/>
  <c r="D48" i="4"/>
  <c r="H5" i="8"/>
  <c r="C70" i="9"/>
  <c r="D70" i="9" s="1"/>
  <c r="N5" i="9"/>
  <c r="N22" i="10"/>
  <c r="F27" i="10"/>
  <c r="F28" i="10" s="1"/>
  <c r="C28" i="5"/>
  <c r="D74" i="7"/>
  <c r="N48" i="10"/>
  <c r="C27" i="2"/>
  <c r="F27" i="2" s="1"/>
  <c r="F28" i="2" s="1"/>
  <c r="F26" i="2"/>
  <c r="G28" i="2" s="1"/>
  <c r="G29" i="2" s="1"/>
  <c r="E42" i="3"/>
  <c r="E43" i="3" s="1"/>
  <c r="F41" i="3"/>
  <c r="F43" i="3" s="1"/>
  <c r="D54" i="8"/>
  <c r="C70" i="2"/>
  <c r="D70" i="2" s="1"/>
  <c r="D74" i="2" s="1"/>
  <c r="C48" i="2"/>
  <c r="N70" i="4"/>
  <c r="D74" i="4"/>
  <c r="N25" i="10"/>
  <c r="E42" i="10"/>
  <c r="F42" i="10" s="1"/>
  <c r="E43" i="10"/>
  <c r="N7" i="10"/>
  <c r="N24" i="10" s="1"/>
  <c r="C72" i="10"/>
  <c r="D72" i="10" s="1"/>
  <c r="N72" i="10" s="1"/>
  <c r="D72" i="2"/>
  <c r="F27" i="4"/>
  <c r="N24" i="6"/>
  <c r="N23" i="6"/>
  <c r="N25" i="6"/>
  <c r="B27" i="7"/>
  <c r="N26" i="7"/>
  <c r="C42" i="7"/>
  <c r="F42" i="7" s="1"/>
  <c r="D73" i="7"/>
  <c r="N28" i="10"/>
  <c r="B42" i="2"/>
  <c r="F42" i="2" s="1"/>
  <c r="B43" i="2"/>
  <c r="F28" i="3"/>
  <c r="D73" i="5"/>
  <c r="D74" i="5" s="1"/>
  <c r="B28" i="7"/>
  <c r="N28" i="7" s="1"/>
  <c r="F27" i="8"/>
  <c r="F28" i="8" s="1"/>
  <c r="N24" i="9"/>
  <c r="N23" i="9"/>
  <c r="N25" i="9"/>
  <c r="N27" i="10"/>
  <c r="C28" i="10"/>
  <c r="N27" i="4"/>
  <c r="D28" i="7"/>
  <c r="N5" i="10"/>
  <c r="C70" i="10"/>
  <c r="D70" i="10" s="1"/>
  <c r="D48" i="2"/>
  <c r="D54" i="2" s="1"/>
  <c r="N25" i="4"/>
  <c r="N24" i="4"/>
  <c r="N22" i="4"/>
  <c r="N26" i="4"/>
  <c r="B28" i="4"/>
  <c r="B43" i="4"/>
  <c r="F41" i="4"/>
  <c r="N41" i="4" s="1"/>
  <c r="F26" i="5"/>
  <c r="G28" i="5" s="1"/>
  <c r="G29" i="5" s="1"/>
  <c r="D27" i="5"/>
  <c r="F27" i="5" s="1"/>
  <c r="F28" i="5" s="1"/>
  <c r="C28" i="6"/>
  <c r="N26" i="6"/>
  <c r="C27" i="6"/>
  <c r="N27" i="6" s="1"/>
  <c r="D73" i="6"/>
  <c r="N73" i="6" s="1"/>
  <c r="F41" i="7"/>
  <c r="F43" i="7" s="1"/>
  <c r="B64" i="7" s="1"/>
  <c r="C27" i="9"/>
  <c r="C28" i="9" s="1"/>
  <c r="D73" i="9"/>
  <c r="N73" i="9" s="1"/>
  <c r="E28" i="10"/>
  <c r="B43" i="10"/>
  <c r="E43" i="2"/>
  <c r="B42" i="3"/>
  <c r="F42" i="3" s="1"/>
  <c r="B43" i="3"/>
  <c r="E28" i="5"/>
  <c r="C43" i="5"/>
  <c r="F26" i="7"/>
  <c r="G28" i="7" s="1"/>
  <c r="G29" i="7" s="1"/>
  <c r="D28" i="8"/>
  <c r="F26" i="8"/>
  <c r="G28" i="8" s="1"/>
  <c r="G29" i="8" s="1"/>
  <c r="D27" i="8"/>
  <c r="F26" i="10"/>
  <c r="G28" i="10" s="1"/>
  <c r="G29" i="10" s="1"/>
  <c r="D51" i="10"/>
  <c r="N51" i="10" s="1"/>
  <c r="F41" i="2"/>
  <c r="F43" i="2" s="1"/>
  <c r="B64" i="2" s="1"/>
  <c r="C70" i="3"/>
  <c r="D70" i="3" s="1"/>
  <c r="D74" i="3" s="1"/>
  <c r="C48" i="3"/>
  <c r="D48" i="3" s="1"/>
  <c r="D54" i="3" s="1"/>
  <c r="C70" i="6"/>
  <c r="D70" i="6" s="1"/>
  <c r="N5" i="6"/>
  <c r="E28" i="6"/>
  <c r="E43" i="6"/>
  <c r="E42" i="6"/>
  <c r="F42" i="6" s="1"/>
  <c r="E28" i="8"/>
  <c r="E28" i="9"/>
  <c r="E42" i="9"/>
  <c r="E43" i="9" s="1"/>
  <c r="N26" i="10"/>
  <c r="F42" i="5"/>
  <c r="F43" i="5" s="1"/>
  <c r="B64" i="5" s="1"/>
  <c r="F42" i="8"/>
  <c r="F43" i="8" s="1"/>
  <c r="B64" i="8" s="1"/>
  <c r="F41" i="10"/>
  <c r="N41" i="10" s="1"/>
  <c r="F22" i="9"/>
  <c r="N23" i="10"/>
  <c r="C28" i="4"/>
  <c r="E43" i="4"/>
  <c r="C43" i="6"/>
  <c r="C43" i="9"/>
  <c r="F43" i="1" l="1"/>
  <c r="N43" i="1" s="1"/>
  <c r="D75" i="1"/>
  <c r="N75" i="1" s="1"/>
  <c r="B62" i="2"/>
  <c r="B60" i="2"/>
  <c r="B61" i="2"/>
  <c r="B60" i="8"/>
  <c r="B62" i="8"/>
  <c r="B61" i="8"/>
  <c r="B60" i="5"/>
  <c r="B63" i="5" s="1"/>
  <c r="B65" i="5" s="1"/>
  <c r="B62" i="5"/>
  <c r="B61" i="5"/>
  <c r="H5" i="5"/>
  <c r="B64" i="3"/>
  <c r="N42" i="6"/>
  <c r="F43" i="6"/>
  <c r="B62" i="10"/>
  <c r="N62" i="10" s="1"/>
  <c r="B60" i="10"/>
  <c r="B61" i="10"/>
  <c r="N61" i="10" s="1"/>
  <c r="N42" i="10"/>
  <c r="F43" i="10"/>
  <c r="H5" i="2"/>
  <c r="D54" i="10"/>
  <c r="N54" i="10" s="1"/>
  <c r="F27" i="6"/>
  <c r="F28" i="6" s="1"/>
  <c r="D28" i="5"/>
  <c r="F28" i="9"/>
  <c r="G28" i="9"/>
  <c r="G29" i="9" s="1"/>
  <c r="N70" i="6"/>
  <c r="D74" i="6"/>
  <c r="F42" i="9"/>
  <c r="H5" i="7"/>
  <c r="N70" i="9"/>
  <c r="D74" i="9"/>
  <c r="N28" i="6"/>
  <c r="N27" i="9"/>
  <c r="F27" i="9"/>
  <c r="C43" i="7"/>
  <c r="F43" i="4"/>
  <c r="D74" i="10"/>
  <c r="N70" i="10"/>
  <c r="B28" i="9"/>
  <c r="N28" i="9" s="1"/>
  <c r="B61" i="3"/>
  <c r="N28" i="3"/>
  <c r="B62" i="3"/>
  <c r="B60" i="3"/>
  <c r="N27" i="7"/>
  <c r="F27" i="7"/>
  <c r="F28" i="7" s="1"/>
  <c r="N74" i="4"/>
  <c r="H5" i="4"/>
  <c r="F28" i="4"/>
  <c r="N26" i="3"/>
  <c r="G28" i="3"/>
  <c r="G29" i="3" s="1"/>
  <c r="N28" i="4"/>
  <c r="H5" i="3"/>
  <c r="F27" i="1"/>
  <c r="N27" i="1"/>
  <c r="C28" i="2"/>
  <c r="D54" i="4"/>
  <c r="N54" i="4" s="1"/>
  <c r="N48" i="4"/>
  <c r="C28" i="3"/>
  <c r="B28" i="1"/>
  <c r="F44" i="1" l="1"/>
  <c r="B65" i="1" s="1"/>
  <c r="N65" i="1" s="1"/>
  <c r="H5" i="1"/>
  <c r="N28" i="1"/>
  <c r="F28" i="1"/>
  <c r="B29" i="1"/>
  <c r="N29" i="1" s="1"/>
  <c r="B60" i="7"/>
  <c r="B61" i="7"/>
  <c r="B62" i="7"/>
  <c r="H5" i="10"/>
  <c r="N74" i="10"/>
  <c r="B64" i="6"/>
  <c r="N64" i="6" s="1"/>
  <c r="N43" i="6"/>
  <c r="B63" i="3"/>
  <c r="B65" i="3" s="1"/>
  <c r="N43" i="4"/>
  <c r="B64" i="4"/>
  <c r="N64" i="4" s="1"/>
  <c r="B61" i="9"/>
  <c r="N61" i="9" s="1"/>
  <c r="B60" i="9"/>
  <c r="B62" i="9"/>
  <c r="N62" i="9" s="1"/>
  <c r="H5" i="9"/>
  <c r="N74" i="9"/>
  <c r="C65" i="5"/>
  <c r="H6" i="5"/>
  <c r="C66" i="5"/>
  <c r="B62" i="4"/>
  <c r="N62" i="4" s="1"/>
  <c r="B61" i="4"/>
  <c r="N61" i="4" s="1"/>
  <c r="B60" i="4"/>
  <c r="B61" i="6"/>
  <c r="N61" i="6" s="1"/>
  <c r="B60" i="6"/>
  <c r="B62" i="6"/>
  <c r="N62" i="6" s="1"/>
  <c r="N43" i="10"/>
  <c r="B64" i="10"/>
  <c r="N64" i="10" s="1"/>
  <c r="B78" i="5"/>
  <c r="B63" i="8"/>
  <c r="B65" i="8" s="1"/>
  <c r="N42" i="9"/>
  <c r="F43" i="9"/>
  <c r="H7" i="5"/>
  <c r="B63" i="2"/>
  <c r="B65" i="2" s="1"/>
  <c r="H5" i="6"/>
  <c r="N74" i="6"/>
  <c r="B63" i="10"/>
  <c r="N60" i="10"/>
  <c r="F29" i="1" l="1"/>
  <c r="N44" i="1"/>
  <c r="B63" i="4"/>
  <c r="N60" i="4"/>
  <c r="C65" i="8"/>
  <c r="C66" i="8"/>
  <c r="H6" i="8"/>
  <c r="H7" i="8"/>
  <c r="B78" i="8"/>
  <c r="B64" i="9"/>
  <c r="N64" i="9" s="1"/>
  <c r="N43" i="9"/>
  <c r="B63" i="7"/>
  <c r="B65" i="7" s="1"/>
  <c r="C66" i="2"/>
  <c r="C65" i="2"/>
  <c r="H6" i="2"/>
  <c r="H7" i="2"/>
  <c r="B78" i="2"/>
  <c r="N60" i="6"/>
  <c r="B63" i="6"/>
  <c r="N63" i="10"/>
  <c r="B65" i="10"/>
  <c r="C66" i="3"/>
  <c r="C65" i="3"/>
  <c r="H6" i="3"/>
  <c r="H7" i="3"/>
  <c r="B78" i="3"/>
  <c r="N60" i="9"/>
  <c r="B63" i="9"/>
  <c r="G29" i="1" l="1"/>
  <c r="G30" i="1" s="1"/>
  <c r="B61" i="1"/>
  <c r="B63" i="1"/>
  <c r="N63" i="1" s="1"/>
  <c r="B62" i="1"/>
  <c r="N62" i="1" s="1"/>
  <c r="B65" i="9"/>
  <c r="N63" i="9"/>
  <c r="C66" i="10"/>
  <c r="N65" i="10"/>
  <c r="C65" i="10"/>
  <c r="H6" i="10"/>
  <c r="B78" i="10"/>
  <c r="H7" i="10"/>
  <c r="H6" i="7"/>
  <c r="C66" i="7"/>
  <c r="C65" i="7"/>
  <c r="B78" i="7"/>
  <c r="H7" i="7"/>
  <c r="B65" i="6"/>
  <c r="N63" i="6"/>
  <c r="B65" i="4"/>
  <c r="N63" i="4"/>
  <c r="B64" i="1" l="1"/>
  <c r="N64" i="1" s="1"/>
  <c r="N61" i="1"/>
  <c r="C66" i="6"/>
  <c r="H6" i="6"/>
  <c r="N65" i="6"/>
  <c r="N78" i="6" s="1"/>
  <c r="M1" i="2" s="1" a="1"/>
  <c r="C65" i="6"/>
  <c r="B78" i="6"/>
  <c r="H7" i="6"/>
  <c r="P1" i="2" a="1"/>
  <c r="N78" i="10"/>
  <c r="C66" i="9"/>
  <c r="H6" i="9"/>
  <c r="N65" i="9"/>
  <c r="N78" i="9" s="1"/>
  <c r="O1" i="2" s="1" a="1"/>
  <c r="C65" i="9"/>
  <c r="H7" i="9"/>
  <c r="B78" i="9"/>
  <c r="N65" i="4"/>
  <c r="N78" i="4" s="1"/>
  <c r="L1" i="2" s="1" a="1"/>
  <c r="H6" i="4"/>
  <c r="C66" i="4"/>
  <c r="C65" i="4"/>
  <c r="B78" i="4"/>
  <c r="H7" i="4"/>
  <c r="B66" i="1" l="1"/>
  <c r="P994" i="2"/>
  <c r="P986" i="2"/>
  <c r="P978" i="2"/>
  <c r="P970" i="2"/>
  <c r="P962" i="2"/>
  <c r="P954" i="2"/>
  <c r="P1000" i="2"/>
  <c r="P992" i="2"/>
  <c r="P984" i="2"/>
  <c r="P976" i="2"/>
  <c r="P968" i="2"/>
  <c r="P960" i="2"/>
  <c r="P952" i="2"/>
  <c r="P997" i="2"/>
  <c r="P989" i="2"/>
  <c r="P981" i="2"/>
  <c r="P973" i="2"/>
  <c r="P965" i="2"/>
  <c r="P957" i="2"/>
  <c r="P949" i="2"/>
  <c r="P996" i="2"/>
  <c r="P988" i="2"/>
  <c r="P980" i="2"/>
  <c r="P972" i="2"/>
  <c r="P964" i="2"/>
  <c r="P998" i="2"/>
  <c r="P982" i="2"/>
  <c r="P966" i="2"/>
  <c r="P951" i="2"/>
  <c r="P942" i="2"/>
  <c r="P934" i="2"/>
  <c r="P926" i="2"/>
  <c r="P918" i="2"/>
  <c r="P910" i="2"/>
  <c r="P902" i="2"/>
  <c r="P894" i="2"/>
  <c r="P886" i="2"/>
  <c r="P878" i="2"/>
  <c r="P870" i="2"/>
  <c r="P862" i="2"/>
  <c r="P854" i="2"/>
  <c r="P846" i="2"/>
  <c r="P838" i="2"/>
  <c r="P830" i="2"/>
  <c r="P822" i="2"/>
  <c r="P814" i="2"/>
  <c r="P806" i="2"/>
  <c r="P798" i="2"/>
  <c r="P790" i="2"/>
  <c r="P782" i="2"/>
  <c r="P774" i="2"/>
  <c r="P766" i="2"/>
  <c r="P758" i="2"/>
  <c r="P750" i="2"/>
  <c r="P742" i="2"/>
  <c r="P734" i="2"/>
  <c r="P726" i="2"/>
  <c r="P718" i="2"/>
  <c r="P710" i="2"/>
  <c r="P702" i="2"/>
  <c r="P694" i="2"/>
  <c r="P686" i="2"/>
  <c r="P678" i="2"/>
  <c r="P670" i="2"/>
  <c r="P662" i="2"/>
  <c r="P654" i="2"/>
  <c r="P646" i="2"/>
  <c r="P638" i="2"/>
  <c r="P630" i="2"/>
  <c r="P622" i="2"/>
  <c r="P614" i="2"/>
  <c r="P606" i="2"/>
  <c r="P598" i="2"/>
  <c r="P590" i="2"/>
  <c r="P582" i="2"/>
  <c r="P995" i="2"/>
  <c r="P979" i="2"/>
  <c r="P963" i="2"/>
  <c r="P950" i="2"/>
  <c r="P941" i="2"/>
  <c r="P933" i="2"/>
  <c r="P925" i="2"/>
  <c r="P917" i="2"/>
  <c r="P909" i="2"/>
  <c r="P901" i="2"/>
  <c r="P893" i="2"/>
  <c r="P885" i="2"/>
  <c r="P877" i="2"/>
  <c r="P869" i="2"/>
  <c r="P861" i="2"/>
  <c r="P853" i="2"/>
  <c r="P845" i="2"/>
  <c r="P837" i="2"/>
  <c r="P829" i="2"/>
  <c r="P821" i="2"/>
  <c r="P813" i="2"/>
  <c r="P805" i="2"/>
  <c r="P797" i="2"/>
  <c r="P789" i="2"/>
  <c r="P781" i="2"/>
  <c r="P773" i="2"/>
  <c r="P765" i="2"/>
  <c r="P757" i="2"/>
  <c r="P749" i="2"/>
  <c r="P741" i="2"/>
  <c r="P733" i="2"/>
  <c r="P725" i="2"/>
  <c r="P717" i="2"/>
  <c r="P709" i="2"/>
  <c r="P701" i="2"/>
  <c r="P693" i="2"/>
  <c r="P685" i="2"/>
  <c r="P677" i="2"/>
  <c r="P669" i="2"/>
  <c r="P661" i="2"/>
  <c r="P653" i="2"/>
  <c r="P645" i="2"/>
  <c r="P637" i="2"/>
  <c r="P629" i="2"/>
  <c r="P621" i="2"/>
  <c r="P613" i="2"/>
  <c r="P605" i="2"/>
  <c r="P597" i="2"/>
  <c r="P993" i="2"/>
  <c r="P977" i="2"/>
  <c r="P961" i="2"/>
  <c r="P948" i="2"/>
  <c r="P940" i="2"/>
  <c r="P932" i="2"/>
  <c r="P924" i="2"/>
  <c r="P916" i="2"/>
  <c r="P908" i="2"/>
  <c r="P900" i="2"/>
  <c r="P892" i="2"/>
  <c r="P884" i="2"/>
  <c r="P876" i="2"/>
  <c r="P868" i="2"/>
  <c r="P860" i="2"/>
  <c r="P852" i="2"/>
  <c r="P844" i="2"/>
  <c r="P836" i="2"/>
  <c r="P828" i="2"/>
  <c r="P820" i="2"/>
  <c r="P812" i="2"/>
  <c r="P804" i="2"/>
  <c r="P796" i="2"/>
  <c r="P788" i="2"/>
  <c r="P780" i="2"/>
  <c r="P772" i="2"/>
  <c r="P764" i="2"/>
  <c r="P756" i="2"/>
  <c r="P748" i="2"/>
  <c r="P740" i="2"/>
  <c r="P732" i="2"/>
  <c r="P724" i="2"/>
  <c r="P716" i="2"/>
  <c r="P708" i="2"/>
  <c r="P700" i="2"/>
  <c r="P692" i="2"/>
  <c r="P684" i="2"/>
  <c r="P676" i="2"/>
  <c r="P668" i="2"/>
  <c r="P660" i="2"/>
  <c r="P652" i="2"/>
  <c r="P644" i="2"/>
  <c r="P636" i="2"/>
  <c r="P628" i="2"/>
  <c r="P620" i="2"/>
  <c r="P612" i="2"/>
  <c r="P604" i="2"/>
  <c r="P596" i="2"/>
  <c r="P588" i="2"/>
  <c r="P580" i="2"/>
  <c r="P991" i="2"/>
  <c r="P975" i="2"/>
  <c r="P959" i="2"/>
  <c r="P947" i="2"/>
  <c r="P939" i="2"/>
  <c r="P931" i="2"/>
  <c r="P923" i="2"/>
  <c r="P915" i="2"/>
  <c r="P907" i="2"/>
  <c r="P899" i="2"/>
  <c r="P891" i="2"/>
  <c r="P883" i="2"/>
  <c r="P875" i="2"/>
  <c r="P867" i="2"/>
  <c r="P859" i="2"/>
  <c r="P851" i="2"/>
  <c r="P843" i="2"/>
  <c r="P835" i="2"/>
  <c r="P827" i="2"/>
  <c r="P819" i="2"/>
  <c r="P811" i="2"/>
  <c r="P803" i="2"/>
  <c r="P795" i="2"/>
  <c r="P787" i="2"/>
  <c r="P779" i="2"/>
  <c r="P771" i="2"/>
  <c r="P763" i="2"/>
  <c r="P755" i="2"/>
  <c r="P747" i="2"/>
  <c r="P739" i="2"/>
  <c r="P731" i="2"/>
  <c r="P723" i="2"/>
  <c r="P715" i="2"/>
  <c r="P707" i="2"/>
  <c r="P699" i="2"/>
  <c r="P691" i="2"/>
  <c r="P683" i="2"/>
  <c r="P675" i="2"/>
  <c r="P667" i="2"/>
  <c r="P659" i="2"/>
  <c r="P651" i="2"/>
  <c r="P643" i="2"/>
  <c r="P635" i="2"/>
  <c r="P627" i="2"/>
  <c r="P619" i="2"/>
  <c r="P611" i="2"/>
  <c r="P603" i="2"/>
  <c r="P595" i="2"/>
  <c r="P587" i="2"/>
  <c r="P579" i="2"/>
  <c r="P571" i="2"/>
  <c r="P990" i="2"/>
  <c r="P974" i="2"/>
  <c r="P958" i="2"/>
  <c r="P946" i="2"/>
  <c r="P938" i="2"/>
  <c r="P930" i="2"/>
  <c r="P922" i="2"/>
  <c r="P914" i="2"/>
  <c r="P906" i="2"/>
  <c r="P898" i="2"/>
  <c r="P890" i="2"/>
  <c r="P882" i="2"/>
  <c r="P874" i="2"/>
  <c r="P866" i="2"/>
  <c r="P858" i="2"/>
  <c r="P850" i="2"/>
  <c r="P842" i="2"/>
  <c r="P834" i="2"/>
  <c r="P826" i="2"/>
  <c r="P818" i="2"/>
  <c r="P810" i="2"/>
  <c r="P802" i="2"/>
  <c r="P794" i="2"/>
  <c r="P786" i="2"/>
  <c r="P778" i="2"/>
  <c r="P770" i="2"/>
  <c r="P762" i="2"/>
  <c r="P754" i="2"/>
  <c r="P746" i="2"/>
  <c r="P738" i="2"/>
  <c r="P730" i="2"/>
  <c r="P722" i="2"/>
  <c r="P714" i="2"/>
  <c r="P706" i="2"/>
  <c r="P698" i="2"/>
  <c r="P690" i="2"/>
  <c r="P682" i="2"/>
  <c r="P674" i="2"/>
  <c r="P666" i="2"/>
  <c r="P658" i="2"/>
  <c r="P650" i="2"/>
  <c r="P642" i="2"/>
  <c r="P634" i="2"/>
  <c r="P626" i="2"/>
  <c r="P618" i="2"/>
  <c r="P610" i="2"/>
  <c r="P602" i="2"/>
  <c r="P594" i="2"/>
  <c r="P586" i="2"/>
  <c r="P578" i="2"/>
  <c r="P987" i="2"/>
  <c r="P971" i="2"/>
  <c r="P956" i="2"/>
  <c r="P945" i="2"/>
  <c r="P937" i="2"/>
  <c r="P929" i="2"/>
  <c r="P921" i="2"/>
  <c r="P913" i="2"/>
  <c r="P905" i="2"/>
  <c r="P897" i="2"/>
  <c r="P889" i="2"/>
  <c r="P881" i="2"/>
  <c r="P873" i="2"/>
  <c r="P865" i="2"/>
  <c r="P857" i="2"/>
  <c r="P849" i="2"/>
  <c r="P841" i="2"/>
  <c r="P833" i="2"/>
  <c r="P825" i="2"/>
  <c r="P817" i="2"/>
  <c r="P809" i="2"/>
  <c r="P801" i="2"/>
  <c r="P793" i="2"/>
  <c r="P785" i="2"/>
  <c r="P777" i="2"/>
  <c r="P769" i="2"/>
  <c r="P953" i="2"/>
  <c r="P919" i="2"/>
  <c r="P887" i="2"/>
  <c r="P855" i="2"/>
  <c r="P823" i="2"/>
  <c r="P791" i="2"/>
  <c r="P760" i="2"/>
  <c r="P737" i="2"/>
  <c r="P719" i="2"/>
  <c r="P696" i="2"/>
  <c r="P673" i="2"/>
  <c r="P655" i="2"/>
  <c r="P632" i="2"/>
  <c r="P609" i="2"/>
  <c r="P591" i="2"/>
  <c r="P575" i="2"/>
  <c r="P566" i="2"/>
  <c r="P558" i="2"/>
  <c r="P550" i="2"/>
  <c r="P542" i="2"/>
  <c r="P534" i="2"/>
  <c r="P526" i="2"/>
  <c r="P518" i="2"/>
  <c r="P510" i="2"/>
  <c r="P502" i="2"/>
  <c r="P494" i="2"/>
  <c r="P486" i="2"/>
  <c r="P478" i="2"/>
  <c r="P470" i="2"/>
  <c r="P462" i="2"/>
  <c r="P454" i="2"/>
  <c r="P446" i="2"/>
  <c r="P438" i="2"/>
  <c r="P430" i="2"/>
  <c r="P422" i="2"/>
  <c r="P414" i="2"/>
  <c r="P944" i="2"/>
  <c r="P912" i="2"/>
  <c r="P880" i="2"/>
  <c r="P848" i="2"/>
  <c r="P816" i="2"/>
  <c r="P784" i="2"/>
  <c r="P759" i="2"/>
  <c r="P736" i="2"/>
  <c r="P713" i="2"/>
  <c r="P695" i="2"/>
  <c r="P672" i="2"/>
  <c r="P649" i="2"/>
  <c r="P631" i="2"/>
  <c r="P608" i="2"/>
  <c r="P589" i="2"/>
  <c r="P574" i="2"/>
  <c r="P565" i="2"/>
  <c r="P557" i="2"/>
  <c r="P549" i="2"/>
  <c r="P541" i="2"/>
  <c r="P533" i="2"/>
  <c r="P525" i="2"/>
  <c r="P517" i="2"/>
  <c r="P509" i="2"/>
  <c r="P501" i="2"/>
  <c r="P493" i="2"/>
  <c r="P485" i="2"/>
  <c r="P477" i="2"/>
  <c r="P469" i="2"/>
  <c r="P461" i="2"/>
  <c r="P453" i="2"/>
  <c r="P445" i="2"/>
  <c r="P437" i="2"/>
  <c r="P429" i="2"/>
  <c r="P421" i="2"/>
  <c r="P413" i="2"/>
  <c r="P405" i="2"/>
  <c r="P397" i="2"/>
  <c r="P389" i="2"/>
  <c r="P381" i="2"/>
  <c r="P373" i="2"/>
  <c r="P365" i="2"/>
  <c r="P357" i="2"/>
  <c r="P349" i="2"/>
  <c r="P341" i="2"/>
  <c r="P333" i="2"/>
  <c r="P325" i="2"/>
  <c r="P317" i="2"/>
  <c r="P309" i="2"/>
  <c r="P301" i="2"/>
  <c r="P293" i="2"/>
  <c r="P285" i="2"/>
  <c r="P277" i="2"/>
  <c r="P269" i="2"/>
  <c r="P261" i="2"/>
  <c r="P253" i="2"/>
  <c r="P245" i="2"/>
  <c r="P237" i="2"/>
  <c r="P229" i="2"/>
  <c r="P221" i="2"/>
  <c r="P213" i="2"/>
  <c r="P205" i="2"/>
  <c r="P197" i="2"/>
  <c r="P189" i="2"/>
  <c r="P181" i="2"/>
  <c r="P173" i="2"/>
  <c r="P165" i="2"/>
  <c r="P157" i="2"/>
  <c r="P149" i="2"/>
  <c r="P141" i="2"/>
  <c r="P133" i="2"/>
  <c r="P125" i="2"/>
  <c r="P117" i="2"/>
  <c r="P109" i="2"/>
  <c r="P101" i="2"/>
  <c r="P93" i="2"/>
  <c r="P999" i="2"/>
  <c r="P943" i="2"/>
  <c r="P911" i="2"/>
  <c r="P879" i="2"/>
  <c r="P847" i="2"/>
  <c r="P815" i="2"/>
  <c r="P783" i="2"/>
  <c r="P753" i="2"/>
  <c r="P735" i="2"/>
  <c r="P712" i="2"/>
  <c r="P689" i="2"/>
  <c r="P671" i="2"/>
  <c r="P648" i="2"/>
  <c r="P625" i="2"/>
  <c r="P607" i="2"/>
  <c r="P585" i="2"/>
  <c r="P573" i="2"/>
  <c r="P564" i="2"/>
  <c r="P556" i="2"/>
  <c r="P548" i="2"/>
  <c r="P540" i="2"/>
  <c r="P532" i="2"/>
  <c r="P524" i="2"/>
  <c r="P516" i="2"/>
  <c r="P508" i="2"/>
  <c r="P500" i="2"/>
  <c r="P492" i="2"/>
  <c r="P484" i="2"/>
  <c r="P476" i="2"/>
  <c r="P468" i="2"/>
  <c r="P460" i="2"/>
  <c r="P452" i="2"/>
  <c r="P444" i="2"/>
  <c r="P436" i="2"/>
  <c r="P428" i="2"/>
  <c r="P420" i="2"/>
  <c r="P412" i="2"/>
  <c r="P404" i="2"/>
  <c r="P396" i="2"/>
  <c r="P388" i="2"/>
  <c r="P380" i="2"/>
  <c r="P372" i="2"/>
  <c r="P364" i="2"/>
  <c r="P356" i="2"/>
  <c r="P348" i="2"/>
  <c r="P340" i="2"/>
  <c r="P332" i="2"/>
  <c r="P324" i="2"/>
  <c r="P316" i="2"/>
  <c r="P308" i="2"/>
  <c r="P300" i="2"/>
  <c r="P292" i="2"/>
  <c r="P284" i="2"/>
  <c r="P276" i="2"/>
  <c r="P268" i="2"/>
  <c r="P260" i="2"/>
  <c r="P252" i="2"/>
  <c r="P244" i="2"/>
  <c r="P236" i="2"/>
  <c r="P228" i="2"/>
  <c r="P220" i="2"/>
  <c r="P212" i="2"/>
  <c r="P204" i="2"/>
  <c r="P196" i="2"/>
  <c r="P188" i="2"/>
  <c r="P180" i="2"/>
  <c r="P172" i="2"/>
  <c r="P164" i="2"/>
  <c r="P156" i="2"/>
  <c r="P148" i="2"/>
  <c r="P140" i="2"/>
  <c r="P132" i="2"/>
  <c r="P124" i="2"/>
  <c r="P116" i="2"/>
  <c r="P108" i="2"/>
  <c r="P100" i="2"/>
  <c r="P92" i="2"/>
  <c r="P985" i="2"/>
  <c r="P936" i="2"/>
  <c r="P904" i="2"/>
  <c r="P872" i="2"/>
  <c r="P840" i="2"/>
  <c r="P808" i="2"/>
  <c r="P776" i="2"/>
  <c r="P752" i="2"/>
  <c r="P729" i="2"/>
  <c r="P711" i="2"/>
  <c r="P688" i="2"/>
  <c r="P665" i="2"/>
  <c r="P647" i="2"/>
  <c r="P624" i="2"/>
  <c r="P601" i="2"/>
  <c r="P584" i="2"/>
  <c r="P572" i="2"/>
  <c r="P563" i="2"/>
  <c r="P555" i="2"/>
  <c r="P547" i="2"/>
  <c r="P539" i="2"/>
  <c r="P531" i="2"/>
  <c r="P523" i="2"/>
  <c r="P515" i="2"/>
  <c r="P507" i="2"/>
  <c r="P499" i="2"/>
  <c r="P491" i="2"/>
  <c r="P483" i="2"/>
  <c r="P475" i="2"/>
  <c r="P467" i="2"/>
  <c r="P459" i="2"/>
  <c r="P451" i="2"/>
  <c r="P443" i="2"/>
  <c r="P435" i="2"/>
  <c r="P427" i="2"/>
  <c r="P419" i="2"/>
  <c r="P411" i="2"/>
  <c r="P983" i="2"/>
  <c r="P935" i="2"/>
  <c r="P903" i="2"/>
  <c r="P871" i="2"/>
  <c r="P839" i="2"/>
  <c r="P807" i="2"/>
  <c r="P775" i="2"/>
  <c r="P751" i="2"/>
  <c r="P728" i="2"/>
  <c r="P705" i="2"/>
  <c r="P895" i="2"/>
  <c r="P800" i="2"/>
  <c r="P743" i="2"/>
  <c r="P681" i="2"/>
  <c r="P640" i="2"/>
  <c r="P599" i="2"/>
  <c r="P569" i="2"/>
  <c r="P553" i="2"/>
  <c r="P537" i="2"/>
  <c r="P521" i="2"/>
  <c r="P505" i="2"/>
  <c r="P489" i="2"/>
  <c r="P473" i="2"/>
  <c r="P457" i="2"/>
  <c r="P441" i="2"/>
  <c r="P425" i="2"/>
  <c r="P409" i="2"/>
  <c r="P399" i="2"/>
  <c r="P387" i="2"/>
  <c r="P377" i="2"/>
  <c r="P367" i="2"/>
  <c r="P355" i="2"/>
  <c r="P345" i="2"/>
  <c r="P335" i="2"/>
  <c r="P323" i="2"/>
  <c r="P313" i="2"/>
  <c r="P303" i="2"/>
  <c r="P291" i="2"/>
  <c r="P281" i="2"/>
  <c r="P271" i="2"/>
  <c r="P259" i="2"/>
  <c r="P249" i="2"/>
  <c r="P239" i="2"/>
  <c r="P227" i="2"/>
  <c r="P217" i="2"/>
  <c r="P207" i="2"/>
  <c r="P195" i="2"/>
  <c r="P185" i="2"/>
  <c r="P175" i="2"/>
  <c r="P163" i="2"/>
  <c r="P153" i="2"/>
  <c r="P143" i="2"/>
  <c r="P131" i="2"/>
  <c r="P121" i="2"/>
  <c r="P111" i="2"/>
  <c r="P99" i="2"/>
  <c r="P89" i="2"/>
  <c r="P81" i="2"/>
  <c r="P73" i="2"/>
  <c r="P65" i="2"/>
  <c r="P57" i="2"/>
  <c r="P49" i="2"/>
  <c r="P41" i="2"/>
  <c r="P33" i="2"/>
  <c r="P25" i="2"/>
  <c r="P17" i="2"/>
  <c r="P9" i="2"/>
  <c r="P969" i="2"/>
  <c r="P888" i="2"/>
  <c r="P799" i="2"/>
  <c r="P727" i="2"/>
  <c r="P680" i="2"/>
  <c r="P639" i="2"/>
  <c r="P593" i="2"/>
  <c r="P568" i="2"/>
  <c r="P552" i="2"/>
  <c r="P536" i="2"/>
  <c r="P520" i="2"/>
  <c r="P504" i="2"/>
  <c r="P488" i="2"/>
  <c r="P472" i="2"/>
  <c r="P456" i="2"/>
  <c r="P440" i="2"/>
  <c r="P424" i="2"/>
  <c r="P408" i="2"/>
  <c r="P398" i="2"/>
  <c r="P386" i="2"/>
  <c r="P376" i="2"/>
  <c r="P366" i="2"/>
  <c r="P354" i="2"/>
  <c r="P344" i="2"/>
  <c r="P334" i="2"/>
  <c r="P322" i="2"/>
  <c r="P312" i="2"/>
  <c r="P302" i="2"/>
  <c r="P290" i="2"/>
  <c r="P280" i="2"/>
  <c r="P270" i="2"/>
  <c r="P258" i="2"/>
  <c r="P248" i="2"/>
  <c r="P238" i="2"/>
  <c r="P226" i="2"/>
  <c r="P216" i="2"/>
  <c r="P206" i="2"/>
  <c r="P194" i="2"/>
  <c r="P184" i="2"/>
  <c r="P174" i="2"/>
  <c r="P162" i="2"/>
  <c r="P152" i="2"/>
  <c r="P142" i="2"/>
  <c r="P130" i="2"/>
  <c r="P120" i="2"/>
  <c r="P110" i="2"/>
  <c r="P98" i="2"/>
  <c r="P88" i="2"/>
  <c r="P80" i="2"/>
  <c r="P72" i="2"/>
  <c r="P64" i="2"/>
  <c r="P56" i="2"/>
  <c r="P48" i="2"/>
  <c r="P40" i="2"/>
  <c r="P32" i="2"/>
  <c r="P24" i="2"/>
  <c r="P16" i="2"/>
  <c r="P8" i="2"/>
  <c r="P1" i="2"/>
  <c r="P928" i="2"/>
  <c r="P831" i="2"/>
  <c r="P721" i="2"/>
  <c r="P663" i="2"/>
  <c r="P615" i="2"/>
  <c r="P567" i="2"/>
  <c r="P545" i="2"/>
  <c r="P527" i="2"/>
  <c r="P503" i="2"/>
  <c r="P481" i="2"/>
  <c r="P463" i="2"/>
  <c r="P439" i="2"/>
  <c r="P417" i="2"/>
  <c r="P401" i="2"/>
  <c r="P385" i="2"/>
  <c r="P371" i="2"/>
  <c r="P359" i="2"/>
  <c r="P343" i="2"/>
  <c r="P329" i="2"/>
  <c r="P315" i="2"/>
  <c r="P299" i="2"/>
  <c r="P287" i="2"/>
  <c r="P273" i="2"/>
  <c r="P257" i="2"/>
  <c r="P243" i="2"/>
  <c r="P231" i="2"/>
  <c r="P215" i="2"/>
  <c r="P201" i="2"/>
  <c r="P187" i="2"/>
  <c r="P171" i="2"/>
  <c r="P159" i="2"/>
  <c r="P145" i="2"/>
  <c r="P129" i="2"/>
  <c r="P115" i="2"/>
  <c r="P103" i="2"/>
  <c r="P87" i="2"/>
  <c r="P77" i="2"/>
  <c r="P67" i="2"/>
  <c r="P55" i="2"/>
  <c r="P45" i="2"/>
  <c r="P35" i="2"/>
  <c r="P23" i="2"/>
  <c r="P13" i="2"/>
  <c r="P3" i="2"/>
  <c r="P927" i="2"/>
  <c r="P792" i="2"/>
  <c r="P703" i="2"/>
  <c r="P633" i="2"/>
  <c r="P577" i="2"/>
  <c r="P551" i="2"/>
  <c r="P528" i="2"/>
  <c r="P498" i="2"/>
  <c r="P479" i="2"/>
  <c r="P450" i="2"/>
  <c r="P431" i="2"/>
  <c r="P406" i="2"/>
  <c r="P391" i="2"/>
  <c r="P374" i="2"/>
  <c r="P358" i="2"/>
  <c r="P339" i="2"/>
  <c r="P326" i="2"/>
  <c r="P307" i="2"/>
  <c r="P294" i="2"/>
  <c r="P275" i="2"/>
  <c r="P262" i="2"/>
  <c r="P242" i="2"/>
  <c r="P225" i="2"/>
  <c r="P210" i="2"/>
  <c r="P193" i="2"/>
  <c r="P178" i="2"/>
  <c r="P161" i="2"/>
  <c r="P146" i="2"/>
  <c r="P128" i="2"/>
  <c r="P113" i="2"/>
  <c r="P96" i="2"/>
  <c r="P83" i="2"/>
  <c r="P70" i="2"/>
  <c r="P59" i="2"/>
  <c r="P46" i="2"/>
  <c r="P34" i="2"/>
  <c r="P21" i="2"/>
  <c r="P10" i="2"/>
  <c r="P920" i="2"/>
  <c r="P768" i="2"/>
  <c r="P697" i="2"/>
  <c r="P623" i="2"/>
  <c r="P576" i="2"/>
  <c r="P546" i="2"/>
  <c r="P522" i="2"/>
  <c r="P497" i="2"/>
  <c r="P474" i="2"/>
  <c r="P449" i="2"/>
  <c r="P426" i="2"/>
  <c r="P403" i="2"/>
  <c r="P390" i="2"/>
  <c r="P370" i="2"/>
  <c r="P353" i="2"/>
  <c r="P338" i="2"/>
  <c r="P321" i="2"/>
  <c r="P306" i="2"/>
  <c r="P289" i="2"/>
  <c r="P274" i="2"/>
  <c r="P256" i="2"/>
  <c r="P241" i="2"/>
  <c r="P224" i="2"/>
  <c r="P209" i="2"/>
  <c r="P192" i="2"/>
  <c r="P177" i="2"/>
  <c r="P160" i="2"/>
  <c r="P144" i="2"/>
  <c r="P127" i="2"/>
  <c r="P112" i="2"/>
  <c r="P95" i="2"/>
  <c r="P82" i="2"/>
  <c r="P69" i="2"/>
  <c r="P58" i="2"/>
  <c r="P44" i="2"/>
  <c r="P31" i="2"/>
  <c r="P20" i="2"/>
  <c r="P7" i="2"/>
  <c r="P864" i="2"/>
  <c r="P761" i="2"/>
  <c r="P679" i="2"/>
  <c r="P616" i="2"/>
  <c r="P562" i="2"/>
  <c r="P543" i="2"/>
  <c r="P514" i="2"/>
  <c r="P495" i="2"/>
  <c r="P466" i="2"/>
  <c r="P447" i="2"/>
  <c r="P418" i="2"/>
  <c r="P400" i="2"/>
  <c r="P383" i="2"/>
  <c r="P368" i="2"/>
  <c r="P351" i="2"/>
  <c r="P336" i="2"/>
  <c r="P319" i="2"/>
  <c r="P304" i="2"/>
  <c r="P286" i="2"/>
  <c r="P267" i="2"/>
  <c r="P254" i="2"/>
  <c r="P235" i="2"/>
  <c r="P222" i="2"/>
  <c r="P203" i="2"/>
  <c r="P190" i="2"/>
  <c r="P170" i="2"/>
  <c r="P155" i="2"/>
  <c r="P138" i="2"/>
  <c r="P123" i="2"/>
  <c r="P106" i="2"/>
  <c r="P91" i="2"/>
  <c r="P78" i="2"/>
  <c r="P66" i="2"/>
  <c r="P53" i="2"/>
  <c r="P42" i="2"/>
  <c r="P29" i="2"/>
  <c r="P18" i="2"/>
  <c r="P5" i="2"/>
  <c r="P832" i="2"/>
  <c r="P664" i="2"/>
  <c r="P581" i="2"/>
  <c r="P535" i="2"/>
  <c r="P496" i="2"/>
  <c r="P458" i="2"/>
  <c r="P416" i="2"/>
  <c r="P392" i="2"/>
  <c r="P362" i="2"/>
  <c r="P337" i="2"/>
  <c r="P311" i="2"/>
  <c r="P283" i="2"/>
  <c r="P263" i="2"/>
  <c r="P233" i="2"/>
  <c r="P208" i="2"/>
  <c r="P182" i="2"/>
  <c r="P154" i="2"/>
  <c r="P134" i="2"/>
  <c r="P104" i="2"/>
  <c r="P79" i="2"/>
  <c r="P61" i="2"/>
  <c r="P39" i="2"/>
  <c r="P22" i="2"/>
  <c r="P2" i="2"/>
  <c r="P767" i="2"/>
  <c r="P656" i="2"/>
  <c r="P561" i="2"/>
  <c r="P529" i="2"/>
  <c r="P487" i="2"/>
  <c r="P448" i="2"/>
  <c r="P410" i="2"/>
  <c r="P382" i="2"/>
  <c r="P360" i="2"/>
  <c r="P330" i="2"/>
  <c r="P305" i="2"/>
  <c r="P279" i="2"/>
  <c r="P251" i="2"/>
  <c r="P230" i="2"/>
  <c r="P200" i="2"/>
  <c r="P176" i="2"/>
  <c r="P150" i="2"/>
  <c r="P122" i="2"/>
  <c r="P97" i="2"/>
  <c r="P75" i="2"/>
  <c r="P54" i="2"/>
  <c r="P37" i="2"/>
  <c r="P15" i="2"/>
  <c r="P856" i="2"/>
  <c r="P641" i="2"/>
  <c r="P554" i="2"/>
  <c r="P506" i="2"/>
  <c r="P442" i="2"/>
  <c r="P395" i="2"/>
  <c r="P363" i="2"/>
  <c r="P328" i="2"/>
  <c r="P296" i="2"/>
  <c r="P264" i="2"/>
  <c r="P223" i="2"/>
  <c r="P191" i="2"/>
  <c r="P158" i="2"/>
  <c r="P119" i="2"/>
  <c r="P86" i="2"/>
  <c r="P62" i="2"/>
  <c r="P36" i="2"/>
  <c r="P11" i="2"/>
  <c r="P824" i="2"/>
  <c r="P617" i="2"/>
  <c r="P544" i="2"/>
  <c r="P490" i="2"/>
  <c r="P434" i="2"/>
  <c r="P744" i="2"/>
  <c r="P592" i="2"/>
  <c r="P530" i="2"/>
  <c r="P480" i="2"/>
  <c r="P432" i="2"/>
  <c r="P384" i="2"/>
  <c r="P350" i="2"/>
  <c r="P318" i="2"/>
  <c r="P282" i="2"/>
  <c r="P247" i="2"/>
  <c r="P214" i="2"/>
  <c r="P179" i="2"/>
  <c r="P139" i="2"/>
  <c r="P107" i="2"/>
  <c r="P76" i="2"/>
  <c r="P51" i="2"/>
  <c r="P27" i="2"/>
  <c r="P745" i="2"/>
  <c r="P560" i="2"/>
  <c r="P471" i="2"/>
  <c r="P402" i="2"/>
  <c r="P352" i="2"/>
  <c r="P310" i="2"/>
  <c r="P265" i="2"/>
  <c r="P218" i="2"/>
  <c r="P168" i="2"/>
  <c r="P126" i="2"/>
  <c r="P84" i="2"/>
  <c r="P47" i="2"/>
  <c r="P12" i="2"/>
  <c r="P720" i="2"/>
  <c r="P559" i="2"/>
  <c r="P465" i="2"/>
  <c r="P394" i="2"/>
  <c r="P347" i="2"/>
  <c r="P298" i="2"/>
  <c r="P255" i="2"/>
  <c r="P211" i="2"/>
  <c r="P167" i="2"/>
  <c r="P118" i="2"/>
  <c r="P74" i="2"/>
  <c r="P43" i="2"/>
  <c r="P6" i="2"/>
  <c r="P687" i="2"/>
  <c r="P519" i="2"/>
  <c r="P455" i="2"/>
  <c r="P379" i="2"/>
  <c r="P342" i="2"/>
  <c r="P295" i="2"/>
  <c r="P246" i="2"/>
  <c r="P199" i="2"/>
  <c r="P151" i="2"/>
  <c r="P105" i="2"/>
  <c r="P68" i="2"/>
  <c r="P30" i="2"/>
  <c r="P704" i="2"/>
  <c r="P511" i="2"/>
  <c r="P378" i="2"/>
  <c r="P314" i="2"/>
  <c r="P234" i="2"/>
  <c r="P166" i="2"/>
  <c r="P90" i="2"/>
  <c r="P28" i="2"/>
  <c r="P657" i="2"/>
  <c r="P482" i="2"/>
  <c r="P375" i="2"/>
  <c r="P297" i="2"/>
  <c r="P232" i="2"/>
  <c r="P147" i="2"/>
  <c r="P85" i="2"/>
  <c r="P26" i="2"/>
  <c r="P600" i="2"/>
  <c r="P464" i="2"/>
  <c r="P369" i="2"/>
  <c r="P288" i="2"/>
  <c r="P219" i="2"/>
  <c r="P137" i="2"/>
  <c r="P71" i="2"/>
  <c r="P19" i="2"/>
  <c r="P583" i="2"/>
  <c r="P407" i="2"/>
  <c r="P272" i="2"/>
  <c r="P169" i="2"/>
  <c r="P52" i="2"/>
  <c r="P570" i="2"/>
  <c r="P393" i="2"/>
  <c r="P266" i="2"/>
  <c r="P136" i="2"/>
  <c r="P50" i="2"/>
  <c r="P538" i="2"/>
  <c r="P361" i="2"/>
  <c r="P250" i="2"/>
  <c r="P135" i="2"/>
  <c r="P38" i="2"/>
  <c r="P513" i="2"/>
  <c r="P346" i="2"/>
  <c r="P240" i="2"/>
  <c r="P114" i="2"/>
  <c r="P14" i="2"/>
  <c r="P967" i="2"/>
  <c r="P512" i="2"/>
  <c r="P331" i="2"/>
  <c r="P202" i="2"/>
  <c r="P102" i="2"/>
  <c r="P4" i="2"/>
  <c r="P955" i="2"/>
  <c r="P433" i="2"/>
  <c r="P327" i="2"/>
  <c r="P198" i="2"/>
  <c r="P94" i="2"/>
  <c r="P278" i="2"/>
  <c r="P186" i="2"/>
  <c r="P183" i="2"/>
  <c r="P863" i="2"/>
  <c r="P60" i="2"/>
  <c r="P423" i="2"/>
  <c r="P320" i="2"/>
  <c r="P896" i="2"/>
  <c r="P415" i="2"/>
  <c r="P63" i="2"/>
  <c r="L999" i="2"/>
  <c r="L991" i="2"/>
  <c r="L983" i="2"/>
  <c r="L975" i="2"/>
  <c r="L967" i="2"/>
  <c r="L959" i="2"/>
  <c r="L951" i="2"/>
  <c r="L943" i="2"/>
  <c r="L995" i="2"/>
  <c r="L986" i="2"/>
  <c r="L977" i="2"/>
  <c r="L968" i="2"/>
  <c r="L958" i="2"/>
  <c r="L949" i="2"/>
  <c r="L940" i="2"/>
  <c r="L932" i="2"/>
  <c r="L924" i="2"/>
  <c r="L916" i="2"/>
  <c r="L908" i="2"/>
  <c r="L900" i="2"/>
  <c r="L892" i="2"/>
  <c r="L884" i="2"/>
  <c r="L876" i="2"/>
  <c r="L868" i="2"/>
  <c r="L860" i="2"/>
  <c r="L852" i="2"/>
  <c r="L844" i="2"/>
  <c r="L836" i="2"/>
  <c r="L828" i="2"/>
  <c r="L820" i="2"/>
  <c r="L812" i="2"/>
  <c r="L804" i="2"/>
  <c r="L796" i="2"/>
  <c r="L992" i="2"/>
  <c r="L982" i="2"/>
  <c r="L973" i="2"/>
  <c r="L964" i="2"/>
  <c r="L955" i="2"/>
  <c r="L946" i="2"/>
  <c r="L937" i="2"/>
  <c r="L929" i="2"/>
  <c r="L921" i="2"/>
  <c r="L913" i="2"/>
  <c r="L905" i="2"/>
  <c r="L897" i="2"/>
  <c r="L889" i="2"/>
  <c r="L881" i="2"/>
  <c r="L873" i="2"/>
  <c r="L865" i="2"/>
  <c r="L857" i="2"/>
  <c r="L849" i="2"/>
  <c r="L841" i="2"/>
  <c r="L833" i="2"/>
  <c r="L825" i="2"/>
  <c r="L817" i="2"/>
  <c r="L809" i="2"/>
  <c r="L801" i="2"/>
  <c r="L793" i="2"/>
  <c r="L785" i="2"/>
  <c r="L777" i="2"/>
  <c r="L769" i="2"/>
  <c r="L761" i="2"/>
  <c r="L753" i="2"/>
  <c r="L745" i="2"/>
  <c r="L737" i="2"/>
  <c r="L729" i="2"/>
  <c r="L721" i="2"/>
  <c r="L713" i="2"/>
  <c r="L705" i="2"/>
  <c r="L697" i="2"/>
  <c r="L689" i="2"/>
  <c r="L681" i="2"/>
  <c r="L673" i="2"/>
  <c r="L665" i="2"/>
  <c r="L657" i="2"/>
  <c r="L649" i="2"/>
  <c r="L641" i="2"/>
  <c r="L633" i="2"/>
  <c r="L625" i="2"/>
  <c r="L617" i="2"/>
  <c r="L609" i="2"/>
  <c r="L601" i="2"/>
  <c r="L593" i="2"/>
  <c r="L585" i="2"/>
  <c r="L577" i="2"/>
  <c r="L569" i="2"/>
  <c r="L561" i="2"/>
  <c r="L553" i="2"/>
  <c r="L545" i="2"/>
  <c r="L537" i="2"/>
  <c r="L529" i="2"/>
  <c r="L521" i="2"/>
  <c r="L513" i="2"/>
  <c r="L505" i="2"/>
  <c r="L497" i="2"/>
  <c r="L489" i="2"/>
  <c r="L481" i="2"/>
  <c r="L473" i="2"/>
  <c r="L465" i="2"/>
  <c r="L457" i="2"/>
  <c r="L449" i="2"/>
  <c r="L441" i="2"/>
  <c r="L433" i="2"/>
  <c r="L425" i="2"/>
  <c r="L417" i="2"/>
  <c r="L409" i="2"/>
  <c r="L401" i="2"/>
  <c r="L393" i="2"/>
  <c r="L385" i="2"/>
  <c r="L377" i="2"/>
  <c r="L369" i="2"/>
  <c r="L361" i="2"/>
  <c r="L353" i="2"/>
  <c r="L345" i="2"/>
  <c r="L337" i="2"/>
  <c r="L329" i="2"/>
  <c r="L321" i="2"/>
  <c r="L313" i="2"/>
  <c r="L305" i="2"/>
  <c r="L297" i="2"/>
  <c r="L289" i="2"/>
  <c r="L281" i="2"/>
  <c r="L273" i="2"/>
  <c r="L265" i="2"/>
  <c r="L257" i="2"/>
  <c r="L249" i="2"/>
  <c r="L1000" i="2"/>
  <c r="L988" i="2"/>
  <c r="L976" i="2"/>
  <c r="L963" i="2"/>
  <c r="L952" i="2"/>
  <c r="L939" i="2"/>
  <c r="L928" i="2"/>
  <c r="L918" i="2"/>
  <c r="L907" i="2"/>
  <c r="L896" i="2"/>
  <c r="L886" i="2"/>
  <c r="L875" i="2"/>
  <c r="L864" i="2"/>
  <c r="L854" i="2"/>
  <c r="L843" i="2"/>
  <c r="L832" i="2"/>
  <c r="L822" i="2"/>
  <c r="L811" i="2"/>
  <c r="L800" i="2"/>
  <c r="L790" i="2"/>
  <c r="L781" i="2"/>
  <c r="L772" i="2"/>
  <c r="L763" i="2"/>
  <c r="L754" i="2"/>
  <c r="L744" i="2"/>
  <c r="L735" i="2"/>
  <c r="L726" i="2"/>
  <c r="L717" i="2"/>
  <c r="L708" i="2"/>
  <c r="L699" i="2"/>
  <c r="L690" i="2"/>
  <c r="L680" i="2"/>
  <c r="L671" i="2"/>
  <c r="L662" i="2"/>
  <c r="L653" i="2"/>
  <c r="L644" i="2"/>
  <c r="L635" i="2"/>
  <c r="L626" i="2"/>
  <c r="L616" i="2"/>
  <c r="L607" i="2"/>
  <c r="L598" i="2"/>
  <c r="L589" i="2"/>
  <c r="L580" i="2"/>
  <c r="L571" i="2"/>
  <c r="L562" i="2"/>
  <c r="L552" i="2"/>
  <c r="L543" i="2"/>
  <c r="L534" i="2"/>
  <c r="L525" i="2"/>
  <c r="L516" i="2"/>
  <c r="L507" i="2"/>
  <c r="L498" i="2"/>
  <c r="L488" i="2"/>
  <c r="L479" i="2"/>
  <c r="L470" i="2"/>
  <c r="L461" i="2"/>
  <c r="L452" i="2"/>
  <c r="L443" i="2"/>
  <c r="L434" i="2"/>
  <c r="L424" i="2"/>
  <c r="L415" i="2"/>
  <c r="L406" i="2"/>
  <c r="L397" i="2"/>
  <c r="L388" i="2"/>
  <c r="L379" i="2"/>
  <c r="L370" i="2"/>
  <c r="L360" i="2"/>
  <c r="L351" i="2"/>
  <c r="L342" i="2"/>
  <c r="L333" i="2"/>
  <c r="L324" i="2"/>
  <c r="L315" i="2"/>
  <c r="L306" i="2"/>
  <c r="L296" i="2"/>
  <c r="L287" i="2"/>
  <c r="L278" i="2"/>
  <c r="L269" i="2"/>
  <c r="L260" i="2"/>
  <c r="L251" i="2"/>
  <c r="L242" i="2"/>
  <c r="L234" i="2"/>
  <c r="L226" i="2"/>
  <c r="L218" i="2"/>
  <c r="L210" i="2"/>
  <c r="L202" i="2"/>
  <c r="L194" i="2"/>
  <c r="L186" i="2"/>
  <c r="L178" i="2"/>
  <c r="L170" i="2"/>
  <c r="L162" i="2"/>
  <c r="L154" i="2"/>
  <c r="L146" i="2"/>
  <c r="L138" i="2"/>
  <c r="L130" i="2"/>
  <c r="L122" i="2"/>
  <c r="L114" i="2"/>
  <c r="L106" i="2"/>
  <c r="L98" i="2"/>
  <c r="L90" i="2"/>
  <c r="L82" i="2"/>
  <c r="L74" i="2"/>
  <c r="L66" i="2"/>
  <c r="L58" i="2"/>
  <c r="L50" i="2"/>
  <c r="L42" i="2"/>
  <c r="L34" i="2"/>
  <c r="L26" i="2"/>
  <c r="L18" i="2"/>
  <c r="L10" i="2"/>
  <c r="L2" i="2"/>
  <c r="L987" i="2"/>
  <c r="L962" i="2"/>
  <c r="L938" i="2"/>
  <c r="L917" i="2"/>
  <c r="L895" i="2"/>
  <c r="L874" i="2"/>
  <c r="L853" i="2"/>
  <c r="L831" i="2"/>
  <c r="L810" i="2"/>
  <c r="L789" i="2"/>
  <c r="L771" i="2"/>
  <c r="L752" i="2"/>
  <c r="L734" i="2"/>
  <c r="L716" i="2"/>
  <c r="L698" i="2"/>
  <c r="L679" i="2"/>
  <c r="L661" i="2"/>
  <c r="L643" i="2"/>
  <c r="L624" i="2"/>
  <c r="L615" i="2"/>
  <c r="L597" i="2"/>
  <c r="L579" i="2"/>
  <c r="L560" i="2"/>
  <c r="L542" i="2"/>
  <c r="L524" i="2"/>
  <c r="L506" i="2"/>
  <c r="L487" i="2"/>
  <c r="L469" i="2"/>
  <c r="L451" i="2"/>
  <c r="L432" i="2"/>
  <c r="L414" i="2"/>
  <c r="L396" i="2"/>
  <c r="L378" i="2"/>
  <c r="L359" i="2"/>
  <c r="L341" i="2"/>
  <c r="L323" i="2"/>
  <c r="L304" i="2"/>
  <c r="L286" i="2"/>
  <c r="L268" i="2"/>
  <c r="L250" i="2"/>
  <c r="L233" i="2"/>
  <c r="L217" i="2"/>
  <c r="L201" i="2"/>
  <c r="L185" i="2"/>
  <c r="L169" i="2"/>
  <c r="L153" i="2"/>
  <c r="L145" i="2"/>
  <c r="L129" i="2"/>
  <c r="L113" i="2"/>
  <c r="L97" i="2"/>
  <c r="L81" i="2"/>
  <c r="L65" i="2"/>
  <c r="L49" i="2"/>
  <c r="L33" i="2"/>
  <c r="L17" i="2"/>
  <c r="L998" i="2"/>
  <c r="L974" i="2"/>
  <c r="L950" i="2"/>
  <c r="L927" i="2"/>
  <c r="L906" i="2"/>
  <c r="L885" i="2"/>
  <c r="L863" i="2"/>
  <c r="L842" i="2"/>
  <c r="L821" i="2"/>
  <c r="L799" i="2"/>
  <c r="L780" i="2"/>
  <c r="L762" i="2"/>
  <c r="L743" i="2"/>
  <c r="L725" i="2"/>
  <c r="L707" i="2"/>
  <c r="L688" i="2"/>
  <c r="L670" i="2"/>
  <c r="L652" i="2"/>
  <c r="L634" i="2"/>
  <c r="L606" i="2"/>
  <c r="L588" i="2"/>
  <c r="L570" i="2"/>
  <c r="L551" i="2"/>
  <c r="L533" i="2"/>
  <c r="L515" i="2"/>
  <c r="L496" i="2"/>
  <c r="L478" i="2"/>
  <c r="L460" i="2"/>
  <c r="L442" i="2"/>
  <c r="L423" i="2"/>
  <c r="L405" i="2"/>
  <c r="L387" i="2"/>
  <c r="L368" i="2"/>
  <c r="L350" i="2"/>
  <c r="L332" i="2"/>
  <c r="L314" i="2"/>
  <c r="L295" i="2"/>
  <c r="L277" i="2"/>
  <c r="L259" i="2"/>
  <c r="L241" i="2"/>
  <c r="L225" i="2"/>
  <c r="L209" i="2"/>
  <c r="L193" i="2"/>
  <c r="L177" i="2"/>
  <c r="L161" i="2"/>
  <c r="L137" i="2"/>
  <c r="L121" i="2"/>
  <c r="L105" i="2"/>
  <c r="L89" i="2"/>
  <c r="L73" i="2"/>
  <c r="L57" i="2"/>
  <c r="L41" i="2"/>
  <c r="L25" i="2"/>
  <c r="L9" i="2"/>
  <c r="L990" i="2"/>
  <c r="L972" i="2"/>
  <c r="L957" i="2"/>
  <c r="L942" i="2"/>
  <c r="L926" i="2"/>
  <c r="L989" i="2"/>
  <c r="L971" i="2"/>
  <c r="L956" i="2"/>
  <c r="L941" i="2"/>
  <c r="L925" i="2"/>
  <c r="L985" i="2"/>
  <c r="L970" i="2"/>
  <c r="L954" i="2"/>
  <c r="L936" i="2"/>
  <c r="L923" i="2"/>
  <c r="L996" i="2"/>
  <c r="L980" i="2"/>
  <c r="L965" i="2"/>
  <c r="L978" i="2"/>
  <c r="L945" i="2"/>
  <c r="L920" i="2"/>
  <c r="L904" i="2"/>
  <c r="L891" i="2"/>
  <c r="L878" i="2"/>
  <c r="L862" i="2"/>
  <c r="L848" i="2"/>
  <c r="L835" i="2"/>
  <c r="L819" i="2"/>
  <c r="L806" i="2"/>
  <c r="L792" i="2"/>
  <c r="L779" i="2"/>
  <c r="L767" i="2"/>
  <c r="L756" i="2"/>
  <c r="L742" i="2"/>
  <c r="L731" i="2"/>
  <c r="L719" i="2"/>
  <c r="L706" i="2"/>
  <c r="L694" i="2"/>
  <c r="L683" i="2"/>
  <c r="L669" i="2"/>
  <c r="L658" i="2"/>
  <c r="L646" i="2"/>
  <c r="L632" i="2"/>
  <c r="L621" i="2"/>
  <c r="L610" i="2"/>
  <c r="L596" i="2"/>
  <c r="L584" i="2"/>
  <c r="L573" i="2"/>
  <c r="L559" i="2"/>
  <c r="L548" i="2"/>
  <c r="L536" i="2"/>
  <c r="L523" i="2"/>
  <c r="L511" i="2"/>
  <c r="L500" i="2"/>
  <c r="L486" i="2"/>
  <c r="L475" i="2"/>
  <c r="L463" i="2"/>
  <c r="L450" i="2"/>
  <c r="L438" i="2"/>
  <c r="L427" i="2"/>
  <c r="L413" i="2"/>
  <c r="L402" i="2"/>
  <c r="L390" i="2"/>
  <c r="L376" i="2"/>
  <c r="L365" i="2"/>
  <c r="L354" i="2"/>
  <c r="L340" i="2"/>
  <c r="L328" i="2"/>
  <c r="L317" i="2"/>
  <c r="L303" i="2"/>
  <c r="L292" i="2"/>
  <c r="L280" i="2"/>
  <c r="L267" i="2"/>
  <c r="L255" i="2"/>
  <c r="L244" i="2"/>
  <c r="L232" i="2"/>
  <c r="L222" i="2"/>
  <c r="L212" i="2"/>
  <c r="L200" i="2"/>
  <c r="L969" i="2"/>
  <c r="L944" i="2"/>
  <c r="L919" i="2"/>
  <c r="L903" i="2"/>
  <c r="L890" i="2"/>
  <c r="L877" i="2"/>
  <c r="L861" i="2"/>
  <c r="L847" i="2"/>
  <c r="L834" i="2"/>
  <c r="L818" i="2"/>
  <c r="L805" i="2"/>
  <c r="L791" i="2"/>
  <c r="L778" i="2"/>
  <c r="L766" i="2"/>
  <c r="L755" i="2"/>
  <c r="L741" i="2"/>
  <c r="L730" i="2"/>
  <c r="L718" i="2"/>
  <c r="L704" i="2"/>
  <c r="L693" i="2"/>
  <c r="L682" i="2"/>
  <c r="L668" i="2"/>
  <c r="L656" i="2"/>
  <c r="L645" i="2"/>
  <c r="L631" i="2"/>
  <c r="L620" i="2"/>
  <c r="L608" i="2"/>
  <c r="L595" i="2"/>
  <c r="L583" i="2"/>
  <c r="L572" i="2"/>
  <c r="L558" i="2"/>
  <c r="L547" i="2"/>
  <c r="L535" i="2"/>
  <c r="L522" i="2"/>
  <c r="L510" i="2"/>
  <c r="L499" i="2"/>
  <c r="L485" i="2"/>
  <c r="L474" i="2"/>
  <c r="L462" i="2"/>
  <c r="L448" i="2"/>
  <c r="L437" i="2"/>
  <c r="L426" i="2"/>
  <c r="L412" i="2"/>
  <c r="L400" i="2"/>
  <c r="L389" i="2"/>
  <c r="L375" i="2"/>
  <c r="L364" i="2"/>
  <c r="L352" i="2"/>
  <c r="L339" i="2"/>
  <c r="L327" i="2"/>
  <c r="L316" i="2"/>
  <c r="L302" i="2"/>
  <c r="L291" i="2"/>
  <c r="L279" i="2"/>
  <c r="L266" i="2"/>
  <c r="L254" i="2"/>
  <c r="L243" i="2"/>
  <c r="L231" i="2"/>
  <c r="L221" i="2"/>
  <c r="L211" i="2"/>
  <c r="L199" i="2"/>
  <c r="L997" i="2"/>
  <c r="L966" i="2"/>
  <c r="L935" i="2"/>
  <c r="L915" i="2"/>
  <c r="L902" i="2"/>
  <c r="L888" i="2"/>
  <c r="L872" i="2"/>
  <c r="L859" i="2"/>
  <c r="L846" i="2"/>
  <c r="L830" i="2"/>
  <c r="L816" i="2"/>
  <c r="L803" i="2"/>
  <c r="L788" i="2"/>
  <c r="L776" i="2"/>
  <c r="L765" i="2"/>
  <c r="L751" i="2"/>
  <c r="L740" i="2"/>
  <c r="L728" i="2"/>
  <c r="L715" i="2"/>
  <c r="L703" i="2"/>
  <c r="L692" i="2"/>
  <c r="L678" i="2"/>
  <c r="L667" i="2"/>
  <c r="L655" i="2"/>
  <c r="L642" i="2"/>
  <c r="L630" i="2"/>
  <c r="L619" i="2"/>
  <c r="L605" i="2"/>
  <c r="L594" i="2"/>
  <c r="L582" i="2"/>
  <c r="L568" i="2"/>
  <c r="L557" i="2"/>
  <c r="L546" i="2"/>
  <c r="L532" i="2"/>
  <c r="L520" i="2"/>
  <c r="L509" i="2"/>
  <c r="L495" i="2"/>
  <c r="L484" i="2"/>
  <c r="L472" i="2"/>
  <c r="L459" i="2"/>
  <c r="L447" i="2"/>
  <c r="L436" i="2"/>
  <c r="L422" i="2"/>
  <c r="L411" i="2"/>
  <c r="L399" i="2"/>
  <c r="L386" i="2"/>
  <c r="L374" i="2"/>
  <c r="L363" i="2"/>
  <c r="L349" i="2"/>
  <c r="L338" i="2"/>
  <c r="L326" i="2"/>
  <c r="L312" i="2"/>
  <c r="L301" i="2"/>
  <c r="L290" i="2"/>
  <c r="L276" i="2"/>
  <c r="L264" i="2"/>
  <c r="L253" i="2"/>
  <c r="L240" i="2"/>
  <c r="L230" i="2"/>
  <c r="L220" i="2"/>
  <c r="L208" i="2"/>
  <c r="L993" i="2"/>
  <c r="L960" i="2"/>
  <c r="L933" i="2"/>
  <c r="L912" i="2"/>
  <c r="L899" i="2"/>
  <c r="L883" i="2"/>
  <c r="L870" i="2"/>
  <c r="L856" i="2"/>
  <c r="L840" i="2"/>
  <c r="L827" i="2"/>
  <c r="L814" i="2"/>
  <c r="L798" i="2"/>
  <c r="L786" i="2"/>
  <c r="L774" i="2"/>
  <c r="L760" i="2"/>
  <c r="L749" i="2"/>
  <c r="L738" i="2"/>
  <c r="L724" i="2"/>
  <c r="L712" i="2"/>
  <c r="L701" i="2"/>
  <c r="L687" i="2"/>
  <c r="L676" i="2"/>
  <c r="L664" i="2"/>
  <c r="L651" i="2"/>
  <c r="L639" i="2"/>
  <c r="L628" i="2"/>
  <c r="L614" i="2"/>
  <c r="L603" i="2"/>
  <c r="L591" i="2"/>
  <c r="L578" i="2"/>
  <c r="L566" i="2"/>
  <c r="L555" i="2"/>
  <c r="L541" i="2"/>
  <c r="L530" i="2"/>
  <c r="L518" i="2"/>
  <c r="L504" i="2"/>
  <c r="L493" i="2"/>
  <c r="L482" i="2"/>
  <c r="L468" i="2"/>
  <c r="L456" i="2"/>
  <c r="L445" i="2"/>
  <c r="L431" i="2"/>
  <c r="L420" i="2"/>
  <c r="L408" i="2"/>
  <c r="L395" i="2"/>
  <c r="L383" i="2"/>
  <c r="L372" i="2"/>
  <c r="L358" i="2"/>
  <c r="L347" i="2"/>
  <c r="L335" i="2"/>
  <c r="L322" i="2"/>
  <c r="L310" i="2"/>
  <c r="L299" i="2"/>
  <c r="L285" i="2"/>
  <c r="L274" i="2"/>
  <c r="L262" i="2"/>
  <c r="L248" i="2"/>
  <c r="L984" i="2"/>
  <c r="L953" i="2"/>
  <c r="L931" i="2"/>
  <c r="L911" i="2"/>
  <c r="L898" i="2"/>
  <c r="L882" i="2"/>
  <c r="L869" i="2"/>
  <c r="L855" i="2"/>
  <c r="L839" i="2"/>
  <c r="L826" i="2"/>
  <c r="L813" i="2"/>
  <c r="L797" i="2"/>
  <c r="L784" i="2"/>
  <c r="L773" i="2"/>
  <c r="L759" i="2"/>
  <c r="L748" i="2"/>
  <c r="L736" i="2"/>
  <c r="L723" i="2"/>
  <c r="L711" i="2"/>
  <c r="L700" i="2"/>
  <c r="L686" i="2"/>
  <c r="L675" i="2"/>
  <c r="L663" i="2"/>
  <c r="L650" i="2"/>
  <c r="L638" i="2"/>
  <c r="L627" i="2"/>
  <c r="L613" i="2"/>
  <c r="L602" i="2"/>
  <c r="L590" i="2"/>
  <c r="L576" i="2"/>
  <c r="L565" i="2"/>
  <c r="L554" i="2"/>
  <c r="L540" i="2"/>
  <c r="L528" i="2"/>
  <c r="L517" i="2"/>
  <c r="L503" i="2"/>
  <c r="L492" i="2"/>
  <c r="L480" i="2"/>
  <c r="L467" i="2"/>
  <c r="L455" i="2"/>
  <c r="L444" i="2"/>
  <c r="L430" i="2"/>
  <c r="L419" i="2"/>
  <c r="L407" i="2"/>
  <c r="L394" i="2"/>
  <c r="L382" i="2"/>
  <c r="L371" i="2"/>
  <c r="L357" i="2"/>
  <c r="L346" i="2"/>
  <c r="L334" i="2"/>
  <c r="L320" i="2"/>
  <c r="L309" i="2"/>
  <c r="L298" i="2"/>
  <c r="L284" i="2"/>
  <c r="L272" i="2"/>
  <c r="L261" i="2"/>
  <c r="L247" i="2"/>
  <c r="L237" i="2"/>
  <c r="L227" i="2"/>
  <c r="L215" i="2"/>
  <c r="L205" i="2"/>
  <c r="L979" i="2"/>
  <c r="L947" i="2"/>
  <c r="L922" i="2"/>
  <c r="L909" i="2"/>
  <c r="L893" i="2"/>
  <c r="L879" i="2"/>
  <c r="L866" i="2"/>
  <c r="L850" i="2"/>
  <c r="L837" i="2"/>
  <c r="L823" i="2"/>
  <c r="L807" i="2"/>
  <c r="L794" i="2"/>
  <c r="L782" i="2"/>
  <c r="L768" i="2"/>
  <c r="L757" i="2"/>
  <c r="L746" i="2"/>
  <c r="L732" i="2"/>
  <c r="L720" i="2"/>
  <c r="L709" i="2"/>
  <c r="L695" i="2"/>
  <c r="L684" i="2"/>
  <c r="L672" i="2"/>
  <c r="L659" i="2"/>
  <c r="L647" i="2"/>
  <c r="L636" i="2"/>
  <c r="L622" i="2"/>
  <c r="L611" i="2"/>
  <c r="L599" i="2"/>
  <c r="L586" i="2"/>
  <c r="L574" i="2"/>
  <c r="L563" i="2"/>
  <c r="L910" i="2"/>
  <c r="L851" i="2"/>
  <c r="L795" i="2"/>
  <c r="L747" i="2"/>
  <c r="L696" i="2"/>
  <c r="L648" i="2"/>
  <c r="L600" i="2"/>
  <c r="L550" i="2"/>
  <c r="L519" i="2"/>
  <c r="L490" i="2"/>
  <c r="L454" i="2"/>
  <c r="L421" i="2"/>
  <c r="L391" i="2"/>
  <c r="L356" i="2"/>
  <c r="L325" i="2"/>
  <c r="L293" i="2"/>
  <c r="L258" i="2"/>
  <c r="L235" i="2"/>
  <c r="L213" i="2"/>
  <c r="L195" i="2"/>
  <c r="L183" i="2"/>
  <c r="L173" i="2"/>
  <c r="L163" i="2"/>
  <c r="L151" i="2"/>
  <c r="L141" i="2"/>
  <c r="L131" i="2"/>
  <c r="L119" i="2"/>
  <c r="L109" i="2"/>
  <c r="L99" i="2"/>
  <c r="L87" i="2"/>
  <c r="L77" i="2"/>
  <c r="L67" i="2"/>
  <c r="L55" i="2"/>
  <c r="L45" i="2"/>
  <c r="L35" i="2"/>
  <c r="L23" i="2"/>
  <c r="L13" i="2"/>
  <c r="L3" i="2"/>
  <c r="L214" i="2"/>
  <c r="L110" i="2"/>
  <c r="L46" i="2"/>
  <c r="L4" i="2"/>
  <c r="L994" i="2"/>
  <c r="L901" i="2"/>
  <c r="L845" i="2"/>
  <c r="L787" i="2"/>
  <c r="L739" i="2"/>
  <c r="L691" i="2"/>
  <c r="L640" i="2"/>
  <c r="L592" i="2"/>
  <c r="L549" i="2"/>
  <c r="L514" i="2"/>
  <c r="L483" i="2"/>
  <c r="L453" i="2"/>
  <c r="L418" i="2"/>
  <c r="L384" i="2"/>
  <c r="L355" i="2"/>
  <c r="L319" i="2"/>
  <c r="L288" i="2"/>
  <c r="L256" i="2"/>
  <c r="L229" i="2"/>
  <c r="L207" i="2"/>
  <c r="L192" i="2"/>
  <c r="L182" i="2"/>
  <c r="L172" i="2"/>
  <c r="L160" i="2"/>
  <c r="L150" i="2"/>
  <c r="L140" i="2"/>
  <c r="L128" i="2"/>
  <c r="L118" i="2"/>
  <c r="L108" i="2"/>
  <c r="L96" i="2"/>
  <c r="L86" i="2"/>
  <c r="L76" i="2"/>
  <c r="L64" i="2"/>
  <c r="L54" i="2"/>
  <c r="L44" i="2"/>
  <c r="L32" i="2"/>
  <c r="L22" i="2"/>
  <c r="L12" i="2"/>
  <c r="L1" i="2"/>
  <c r="L981" i="2"/>
  <c r="L894" i="2"/>
  <c r="L838" i="2"/>
  <c r="L783" i="2"/>
  <c r="L733" i="2"/>
  <c r="L685" i="2"/>
  <c r="L637" i="2"/>
  <c r="L587" i="2"/>
  <c r="L544" i="2"/>
  <c r="L512" i="2"/>
  <c r="L477" i="2"/>
  <c r="L446" i="2"/>
  <c r="L416" i="2"/>
  <c r="L381" i="2"/>
  <c r="L348" i="2"/>
  <c r="L318" i="2"/>
  <c r="L283" i="2"/>
  <c r="L252" i="2"/>
  <c r="L228" i="2"/>
  <c r="L206" i="2"/>
  <c r="L191" i="2"/>
  <c r="L181" i="2"/>
  <c r="L171" i="2"/>
  <c r="L159" i="2"/>
  <c r="L149" i="2"/>
  <c r="L139" i="2"/>
  <c r="L127" i="2"/>
  <c r="L117" i="2"/>
  <c r="L107" i="2"/>
  <c r="L95" i="2"/>
  <c r="L85" i="2"/>
  <c r="L75" i="2"/>
  <c r="L63" i="2"/>
  <c r="L53" i="2"/>
  <c r="L43" i="2"/>
  <c r="L31" i="2"/>
  <c r="L21" i="2"/>
  <c r="L11" i="2"/>
  <c r="L914" i="2"/>
  <c r="L858" i="2"/>
  <c r="L802" i="2"/>
  <c r="L750" i="2"/>
  <c r="L654" i="2"/>
  <c r="L604" i="2"/>
  <c r="L526" i="2"/>
  <c r="L458" i="2"/>
  <c r="L362" i="2"/>
  <c r="L294" i="2"/>
  <c r="L196" i="2"/>
  <c r="L164" i="2"/>
  <c r="L132" i="2"/>
  <c r="L100" i="2"/>
  <c r="L68" i="2"/>
  <c r="L36" i="2"/>
  <c r="L961" i="2"/>
  <c r="L887" i="2"/>
  <c r="L829" i="2"/>
  <c r="L775" i="2"/>
  <c r="L727" i="2"/>
  <c r="L677" i="2"/>
  <c r="L629" i="2"/>
  <c r="L581" i="2"/>
  <c r="L539" i="2"/>
  <c r="L508" i="2"/>
  <c r="L476" i="2"/>
  <c r="L440" i="2"/>
  <c r="L410" i="2"/>
  <c r="L380" i="2"/>
  <c r="L344" i="2"/>
  <c r="L311" i="2"/>
  <c r="L282" i="2"/>
  <c r="L246" i="2"/>
  <c r="L224" i="2"/>
  <c r="L204" i="2"/>
  <c r="L190" i="2"/>
  <c r="L180" i="2"/>
  <c r="L168" i="2"/>
  <c r="L158" i="2"/>
  <c r="L148" i="2"/>
  <c r="L136" i="2"/>
  <c r="L126" i="2"/>
  <c r="L116" i="2"/>
  <c r="L104" i="2"/>
  <c r="L94" i="2"/>
  <c r="L84" i="2"/>
  <c r="L72" i="2"/>
  <c r="L62" i="2"/>
  <c r="L52" i="2"/>
  <c r="L40" i="2"/>
  <c r="L30" i="2"/>
  <c r="L20" i="2"/>
  <c r="L8" i="2"/>
  <c r="L702" i="2"/>
  <c r="L428" i="2"/>
  <c r="L236" i="2"/>
  <c r="L142" i="2"/>
  <c r="L78" i="2"/>
  <c r="L14" i="2"/>
  <c r="L948" i="2"/>
  <c r="L880" i="2"/>
  <c r="L824" i="2"/>
  <c r="L770" i="2"/>
  <c r="L722" i="2"/>
  <c r="L674" i="2"/>
  <c r="L623" i="2"/>
  <c r="L575" i="2"/>
  <c r="L538" i="2"/>
  <c r="L502" i="2"/>
  <c r="L471" i="2"/>
  <c r="L439" i="2"/>
  <c r="L404" i="2"/>
  <c r="L373" i="2"/>
  <c r="L343" i="2"/>
  <c r="L308" i="2"/>
  <c r="L275" i="2"/>
  <c r="L245" i="2"/>
  <c r="L223" i="2"/>
  <c r="L203" i="2"/>
  <c r="L189" i="2"/>
  <c r="L179" i="2"/>
  <c r="L167" i="2"/>
  <c r="L157" i="2"/>
  <c r="L147" i="2"/>
  <c r="L135" i="2"/>
  <c r="L125" i="2"/>
  <c r="L115" i="2"/>
  <c r="L103" i="2"/>
  <c r="L93" i="2"/>
  <c r="L83" i="2"/>
  <c r="L71" i="2"/>
  <c r="L61" i="2"/>
  <c r="L51" i="2"/>
  <c r="L39" i="2"/>
  <c r="L29" i="2"/>
  <c r="L19" i="2"/>
  <c r="L7" i="2"/>
  <c r="L174" i="2"/>
  <c r="L934" i="2"/>
  <c r="L871" i="2"/>
  <c r="L815" i="2"/>
  <c r="L764" i="2"/>
  <c r="L714" i="2"/>
  <c r="L666" i="2"/>
  <c r="L618" i="2"/>
  <c r="L567" i="2"/>
  <c r="L531" i="2"/>
  <c r="L501" i="2"/>
  <c r="L466" i="2"/>
  <c r="L435" i="2"/>
  <c r="L403" i="2"/>
  <c r="L367" i="2"/>
  <c r="L336" i="2"/>
  <c r="L307" i="2"/>
  <c r="L271" i="2"/>
  <c r="L239" i="2"/>
  <c r="L219" i="2"/>
  <c r="L198" i="2"/>
  <c r="L188" i="2"/>
  <c r="L176" i="2"/>
  <c r="L166" i="2"/>
  <c r="L156" i="2"/>
  <c r="L144" i="2"/>
  <c r="L134" i="2"/>
  <c r="L124" i="2"/>
  <c r="L112" i="2"/>
  <c r="L102" i="2"/>
  <c r="L92" i="2"/>
  <c r="L80" i="2"/>
  <c r="L70" i="2"/>
  <c r="L60" i="2"/>
  <c r="L48" i="2"/>
  <c r="L38" i="2"/>
  <c r="L28" i="2"/>
  <c r="L16" i="2"/>
  <c r="L6" i="2"/>
  <c r="L491" i="2"/>
  <c r="L392" i="2"/>
  <c r="L330" i="2"/>
  <c r="L263" i="2"/>
  <c r="L184" i="2"/>
  <c r="L152" i="2"/>
  <c r="L120" i="2"/>
  <c r="L88" i="2"/>
  <c r="L56" i="2"/>
  <c r="L24" i="2"/>
  <c r="L930" i="2"/>
  <c r="L867" i="2"/>
  <c r="L808" i="2"/>
  <c r="L758" i="2"/>
  <c r="L710" i="2"/>
  <c r="L660" i="2"/>
  <c r="L612" i="2"/>
  <c r="L564" i="2"/>
  <c r="L527" i="2"/>
  <c r="L494" i="2"/>
  <c r="L464" i="2"/>
  <c r="L429" i="2"/>
  <c r="L398" i="2"/>
  <c r="L366" i="2"/>
  <c r="L331" i="2"/>
  <c r="L300" i="2"/>
  <c r="L270" i="2"/>
  <c r="L238" i="2"/>
  <c r="L216" i="2"/>
  <c r="L197" i="2"/>
  <c r="L187" i="2"/>
  <c r="L175" i="2"/>
  <c r="L165" i="2"/>
  <c r="L155" i="2"/>
  <c r="L143" i="2"/>
  <c r="L133" i="2"/>
  <c r="L123" i="2"/>
  <c r="L111" i="2"/>
  <c r="L101" i="2"/>
  <c r="L91" i="2"/>
  <c r="L79" i="2"/>
  <c r="L69" i="2"/>
  <c r="L59" i="2"/>
  <c r="L47" i="2"/>
  <c r="L37" i="2"/>
  <c r="L27" i="2"/>
  <c r="L15" i="2"/>
  <c r="L5" i="2"/>
  <c r="L556" i="2"/>
  <c r="M996" i="2"/>
  <c r="M988" i="2"/>
  <c r="M980" i="2"/>
  <c r="M972" i="2"/>
  <c r="M964" i="2"/>
  <c r="M956" i="2"/>
  <c r="M948" i="2"/>
  <c r="M940" i="2"/>
  <c r="M932" i="2"/>
  <c r="M924" i="2"/>
  <c r="M916" i="2"/>
  <c r="M908" i="2"/>
  <c r="M900" i="2"/>
  <c r="M994" i="2"/>
  <c r="M985" i="2"/>
  <c r="M976" i="2"/>
  <c r="M967" i="2"/>
  <c r="M958" i="2"/>
  <c r="M949" i="2"/>
  <c r="M939" i="2"/>
  <c r="M930" i="2"/>
  <c r="M921" i="2"/>
  <c r="M912" i="2"/>
  <c r="M903" i="2"/>
  <c r="M894" i="2"/>
  <c r="M886" i="2"/>
  <c r="M878" i="2"/>
  <c r="M870" i="2"/>
  <c r="M862" i="2"/>
  <c r="M854" i="2"/>
  <c r="M846" i="2"/>
  <c r="M838" i="2"/>
  <c r="M830" i="2"/>
  <c r="M822" i="2"/>
  <c r="M814" i="2"/>
  <c r="M806" i="2"/>
  <c r="M798" i="2"/>
  <c r="M790" i="2"/>
  <c r="M782" i="2"/>
  <c r="M774" i="2"/>
  <c r="M766" i="2"/>
  <c r="M758" i="2"/>
  <c r="M750" i="2"/>
  <c r="M742" i="2"/>
  <c r="M734" i="2"/>
  <c r="M726" i="2"/>
  <c r="M718" i="2"/>
  <c r="M710" i="2"/>
  <c r="M702" i="2"/>
  <c r="M694" i="2"/>
  <c r="M686" i="2"/>
  <c r="M678" i="2"/>
  <c r="M670" i="2"/>
  <c r="M662" i="2"/>
  <c r="M654" i="2"/>
  <c r="M646" i="2"/>
  <c r="M638" i="2"/>
  <c r="M630" i="2"/>
  <c r="M622" i="2"/>
  <c r="M614" i="2"/>
  <c r="M606" i="2"/>
  <c r="M598" i="2"/>
  <c r="M590" i="2"/>
  <c r="M582" i="2"/>
  <c r="M574" i="2"/>
  <c r="M566" i="2"/>
  <c r="M558" i="2"/>
  <c r="M550" i="2"/>
  <c r="M542" i="2"/>
  <c r="M534" i="2"/>
  <c r="M526" i="2"/>
  <c r="M518" i="2"/>
  <c r="M510" i="2"/>
  <c r="M502" i="2"/>
  <c r="M494" i="2"/>
  <c r="M486" i="2"/>
  <c r="M478" i="2"/>
  <c r="M470" i="2"/>
  <c r="M462" i="2"/>
  <c r="M454" i="2"/>
  <c r="M446" i="2"/>
  <c r="M438" i="2"/>
  <c r="M430" i="2"/>
  <c r="M422" i="2"/>
  <c r="M414" i="2"/>
  <c r="M406" i="2"/>
  <c r="M398" i="2"/>
  <c r="M390" i="2"/>
  <c r="M382" i="2"/>
  <c r="M374" i="2"/>
  <c r="M366" i="2"/>
  <c r="M358" i="2"/>
  <c r="M350" i="2"/>
  <c r="M342" i="2"/>
  <c r="M334" i="2"/>
  <c r="M326" i="2"/>
  <c r="M318" i="2"/>
  <c r="M310" i="2"/>
  <c r="M302" i="2"/>
  <c r="M294" i="2"/>
  <c r="M286" i="2"/>
  <c r="M278" i="2"/>
  <c r="M270" i="2"/>
  <c r="M262" i="2"/>
  <c r="M254" i="2"/>
  <c r="M246" i="2"/>
  <c r="M238" i="2"/>
  <c r="M230" i="2"/>
  <c r="M222" i="2"/>
  <c r="M214" i="2"/>
  <c r="M206" i="2"/>
  <c r="M198" i="2"/>
  <c r="M190" i="2"/>
  <c r="M182" i="2"/>
  <c r="M174" i="2"/>
  <c r="M166" i="2"/>
  <c r="M158" i="2"/>
  <c r="M150" i="2"/>
  <c r="M142" i="2"/>
  <c r="M134" i="2"/>
  <c r="M126" i="2"/>
  <c r="M118" i="2"/>
  <c r="M110" i="2"/>
  <c r="M102" i="2"/>
  <c r="M94" i="2"/>
  <c r="M86" i="2"/>
  <c r="M78" i="2"/>
  <c r="M70" i="2"/>
  <c r="M62" i="2"/>
  <c r="M54" i="2"/>
  <c r="M46" i="2"/>
  <c r="M38" i="2"/>
  <c r="M30" i="2"/>
  <c r="M22" i="2"/>
  <c r="M14" i="2"/>
  <c r="M6" i="2"/>
  <c r="M993" i="2"/>
  <c r="M983" i="2"/>
  <c r="M973" i="2"/>
  <c r="M962" i="2"/>
  <c r="M952" i="2"/>
  <c r="M942" i="2"/>
  <c r="M931" i="2"/>
  <c r="M920" i="2"/>
  <c r="M910" i="2"/>
  <c r="M899" i="2"/>
  <c r="M890" i="2"/>
  <c r="M881" i="2"/>
  <c r="M872" i="2"/>
  <c r="M863" i="2"/>
  <c r="M853" i="2"/>
  <c r="M844" i="2"/>
  <c r="M835" i="2"/>
  <c r="M826" i="2"/>
  <c r="M817" i="2"/>
  <c r="M808" i="2"/>
  <c r="M799" i="2"/>
  <c r="M789" i="2"/>
  <c r="M780" i="2"/>
  <c r="M771" i="2"/>
  <c r="M762" i="2"/>
  <c r="M753" i="2"/>
  <c r="M744" i="2"/>
  <c r="M735" i="2"/>
  <c r="M725" i="2"/>
  <c r="M716" i="2"/>
  <c r="M707" i="2"/>
  <c r="M698" i="2"/>
  <c r="M689" i="2"/>
  <c r="M680" i="2"/>
  <c r="M671" i="2"/>
  <c r="M661" i="2"/>
  <c r="M652" i="2"/>
  <c r="M643" i="2"/>
  <c r="M634" i="2"/>
  <c r="M625" i="2"/>
  <c r="M616" i="2"/>
  <c r="M607" i="2"/>
  <c r="M597" i="2"/>
  <c r="M588" i="2"/>
  <c r="M579" i="2"/>
  <c r="M570" i="2"/>
  <c r="M561" i="2"/>
  <c r="M552" i="2"/>
  <c r="M543" i="2"/>
  <c r="M533" i="2"/>
  <c r="M524" i="2"/>
  <c r="M515" i="2"/>
  <c r="M506" i="2"/>
  <c r="M497" i="2"/>
  <c r="M488" i="2"/>
  <c r="M479" i="2"/>
  <c r="M469" i="2"/>
  <c r="M460" i="2"/>
  <c r="M451" i="2"/>
  <c r="M442" i="2"/>
  <c r="M433" i="2"/>
  <c r="M424" i="2"/>
  <c r="M415" i="2"/>
  <c r="M405" i="2"/>
  <c r="M396" i="2"/>
  <c r="M387" i="2"/>
  <c r="M378" i="2"/>
  <c r="M369" i="2"/>
  <c r="M360" i="2"/>
  <c r="M351" i="2"/>
  <c r="M341" i="2"/>
  <c r="M332" i="2"/>
  <c r="M323" i="2"/>
  <c r="M314" i="2"/>
  <c r="M305" i="2"/>
  <c r="M296" i="2"/>
  <c r="M287" i="2"/>
  <c r="M277" i="2"/>
  <c r="M268" i="2"/>
  <c r="M259" i="2"/>
  <c r="M250" i="2"/>
  <c r="M241" i="2"/>
  <c r="M232" i="2"/>
  <c r="M223" i="2"/>
  <c r="M213" i="2"/>
  <c r="M204" i="2"/>
  <c r="M195" i="2"/>
  <c r="M186" i="2"/>
  <c r="M177" i="2"/>
  <c r="M168" i="2"/>
  <c r="M159" i="2"/>
  <c r="M149" i="2"/>
  <c r="M140" i="2"/>
  <c r="M131" i="2"/>
  <c r="M122" i="2"/>
  <c r="M113" i="2"/>
  <c r="M104" i="2"/>
  <c r="M95" i="2"/>
  <c r="M85" i="2"/>
  <c r="M76" i="2"/>
  <c r="M67" i="2"/>
  <c r="M58" i="2"/>
  <c r="M49" i="2"/>
  <c r="M40" i="2"/>
  <c r="M31" i="2"/>
  <c r="M21" i="2"/>
  <c r="M12" i="2"/>
  <c r="M3" i="2"/>
  <c r="M1000" i="2"/>
  <c r="M990" i="2"/>
  <c r="M979" i="2"/>
  <c r="M969" i="2"/>
  <c r="M959" i="2"/>
  <c r="M947" i="2"/>
  <c r="M937" i="2"/>
  <c r="M927" i="2"/>
  <c r="M917" i="2"/>
  <c r="M906" i="2"/>
  <c r="M896" i="2"/>
  <c r="M887" i="2"/>
  <c r="M877" i="2"/>
  <c r="M868" i="2"/>
  <c r="M859" i="2"/>
  <c r="M850" i="2"/>
  <c r="M841" i="2"/>
  <c r="M832" i="2"/>
  <c r="M823" i="2"/>
  <c r="M813" i="2"/>
  <c r="M804" i="2"/>
  <c r="M795" i="2"/>
  <c r="M786" i="2"/>
  <c r="M777" i="2"/>
  <c r="M768" i="2"/>
  <c r="M759" i="2"/>
  <c r="M749" i="2"/>
  <c r="M740" i="2"/>
  <c r="M731" i="2"/>
  <c r="M722" i="2"/>
  <c r="M713" i="2"/>
  <c r="M704" i="2"/>
  <c r="M695" i="2"/>
  <c r="M685" i="2"/>
  <c r="M676" i="2"/>
  <c r="M667" i="2"/>
  <c r="M658" i="2"/>
  <c r="M649" i="2"/>
  <c r="M640" i="2"/>
  <c r="M631" i="2"/>
  <c r="M621" i="2"/>
  <c r="M612" i="2"/>
  <c r="M603" i="2"/>
  <c r="M594" i="2"/>
  <c r="M585" i="2"/>
  <c r="M576" i="2"/>
  <c r="M567" i="2"/>
  <c r="M557" i="2"/>
  <c r="M548" i="2"/>
  <c r="M539" i="2"/>
  <c r="M530" i="2"/>
  <c r="M521" i="2"/>
  <c r="M512" i="2"/>
  <c r="M503" i="2"/>
  <c r="M493" i="2"/>
  <c r="M484" i="2"/>
  <c r="M475" i="2"/>
  <c r="M466" i="2"/>
  <c r="M457" i="2"/>
  <c r="M448" i="2"/>
  <c r="M439" i="2"/>
  <c r="M429" i="2"/>
  <c r="M420" i="2"/>
  <c r="M411" i="2"/>
  <c r="M402" i="2"/>
  <c r="M393" i="2"/>
  <c r="M384" i="2"/>
  <c r="M375" i="2"/>
  <c r="M365" i="2"/>
  <c r="M356" i="2"/>
  <c r="M347" i="2"/>
  <c r="M338" i="2"/>
  <c r="M329" i="2"/>
  <c r="M320" i="2"/>
  <c r="M311" i="2"/>
  <c r="M301" i="2"/>
  <c r="M292" i="2"/>
  <c r="M283" i="2"/>
  <c r="M274" i="2"/>
  <c r="M265" i="2"/>
  <c r="M256" i="2"/>
  <c r="M247" i="2"/>
  <c r="M237" i="2"/>
  <c r="M228" i="2"/>
  <c r="M219" i="2"/>
  <c r="M210" i="2"/>
  <c r="M201" i="2"/>
  <c r="M192" i="2"/>
  <c r="M183" i="2"/>
  <c r="M173" i="2"/>
  <c r="M164" i="2"/>
  <c r="M155" i="2"/>
  <c r="M146" i="2"/>
  <c r="M137" i="2"/>
  <c r="M128" i="2"/>
  <c r="M119" i="2"/>
  <c r="M109" i="2"/>
  <c r="M100" i="2"/>
  <c r="M91" i="2"/>
  <c r="M82" i="2"/>
  <c r="M73" i="2"/>
  <c r="M64" i="2"/>
  <c r="M55" i="2"/>
  <c r="M45" i="2"/>
  <c r="M36" i="2"/>
  <c r="M27" i="2"/>
  <c r="M18" i="2"/>
  <c r="M9" i="2"/>
  <c r="M1" i="2"/>
  <c r="M987" i="2"/>
  <c r="M974" i="2"/>
  <c r="M960" i="2"/>
  <c r="M945" i="2"/>
  <c r="M933" i="2"/>
  <c r="M918" i="2"/>
  <c r="M904" i="2"/>
  <c r="M891" i="2"/>
  <c r="M999" i="2"/>
  <c r="M986" i="2"/>
  <c r="M971" i="2"/>
  <c r="M957" i="2"/>
  <c r="M944" i="2"/>
  <c r="M929" i="2"/>
  <c r="M915" i="2"/>
  <c r="M902" i="2"/>
  <c r="M889" i="2"/>
  <c r="M876" i="2"/>
  <c r="M865" i="2"/>
  <c r="M852" i="2"/>
  <c r="M840" i="2"/>
  <c r="M828" i="2"/>
  <c r="M816" i="2"/>
  <c r="M803" i="2"/>
  <c r="M792" i="2"/>
  <c r="M779" i="2"/>
  <c r="M767" i="2"/>
  <c r="M755" i="2"/>
  <c r="M743" i="2"/>
  <c r="M730" i="2"/>
  <c r="M719" i="2"/>
  <c r="M706" i="2"/>
  <c r="M693" i="2"/>
  <c r="M682" i="2"/>
  <c r="M669" i="2"/>
  <c r="M657" i="2"/>
  <c r="M645" i="2"/>
  <c r="M633" i="2"/>
  <c r="M620" i="2"/>
  <c r="M609" i="2"/>
  <c r="M596" i="2"/>
  <c r="M584" i="2"/>
  <c r="M572" i="2"/>
  <c r="M560" i="2"/>
  <c r="M547" i="2"/>
  <c r="M536" i="2"/>
  <c r="M523" i="2"/>
  <c r="M511" i="2"/>
  <c r="M499" i="2"/>
  <c r="M487" i="2"/>
  <c r="M474" i="2"/>
  <c r="M463" i="2"/>
  <c r="M450" i="2"/>
  <c r="M437" i="2"/>
  <c r="M426" i="2"/>
  <c r="M413" i="2"/>
  <c r="M401" i="2"/>
  <c r="M389" i="2"/>
  <c r="M377" i="2"/>
  <c r="M364" i="2"/>
  <c r="M353" i="2"/>
  <c r="M340" i="2"/>
  <c r="M328" i="2"/>
  <c r="M316" i="2"/>
  <c r="M304" i="2"/>
  <c r="M291" i="2"/>
  <c r="M280" i="2"/>
  <c r="M267" i="2"/>
  <c r="M255" i="2"/>
  <c r="M243" i="2"/>
  <c r="M231" i="2"/>
  <c r="M218" i="2"/>
  <c r="M207" i="2"/>
  <c r="M194" i="2"/>
  <c r="M181" i="2"/>
  <c r="M170" i="2"/>
  <c r="M157" i="2"/>
  <c r="M145" i="2"/>
  <c r="M133" i="2"/>
  <c r="M121" i="2"/>
  <c r="M108" i="2"/>
  <c r="M97" i="2"/>
  <c r="M84" i="2"/>
  <c r="M72" i="2"/>
  <c r="M60" i="2"/>
  <c r="M48" i="2"/>
  <c r="M35" i="2"/>
  <c r="M24" i="2"/>
  <c r="M11" i="2"/>
  <c r="M741" i="2"/>
  <c r="M205" i="2"/>
  <c r="M59" i="2"/>
  <c r="M10" i="2"/>
  <c r="M998" i="2"/>
  <c r="M984" i="2"/>
  <c r="M970" i="2"/>
  <c r="M955" i="2"/>
  <c r="M943" i="2"/>
  <c r="M928" i="2"/>
  <c r="M914" i="2"/>
  <c r="M901" i="2"/>
  <c r="M888" i="2"/>
  <c r="M875" i="2"/>
  <c r="M864" i="2"/>
  <c r="M851" i="2"/>
  <c r="M839" i="2"/>
  <c r="M827" i="2"/>
  <c r="M815" i="2"/>
  <c r="M802" i="2"/>
  <c r="M791" i="2"/>
  <c r="M778" i="2"/>
  <c r="M765" i="2"/>
  <c r="M754" i="2"/>
  <c r="M729" i="2"/>
  <c r="M717" i="2"/>
  <c r="M705" i="2"/>
  <c r="M692" i="2"/>
  <c r="M681" i="2"/>
  <c r="M668" i="2"/>
  <c r="M656" i="2"/>
  <c r="M644" i="2"/>
  <c r="M632" i="2"/>
  <c r="M619" i="2"/>
  <c r="M608" i="2"/>
  <c r="M595" i="2"/>
  <c r="M583" i="2"/>
  <c r="M571" i="2"/>
  <c r="M559" i="2"/>
  <c r="M546" i="2"/>
  <c r="M535" i="2"/>
  <c r="M522" i="2"/>
  <c r="M509" i="2"/>
  <c r="M498" i="2"/>
  <c r="M485" i="2"/>
  <c r="M473" i="2"/>
  <c r="M461" i="2"/>
  <c r="M449" i="2"/>
  <c r="M436" i="2"/>
  <c r="M425" i="2"/>
  <c r="M412" i="2"/>
  <c r="M400" i="2"/>
  <c r="M388" i="2"/>
  <c r="M376" i="2"/>
  <c r="M363" i="2"/>
  <c r="M352" i="2"/>
  <c r="M339" i="2"/>
  <c r="M327" i="2"/>
  <c r="M315" i="2"/>
  <c r="M303" i="2"/>
  <c r="M290" i="2"/>
  <c r="M279" i="2"/>
  <c r="M266" i="2"/>
  <c r="M253" i="2"/>
  <c r="M242" i="2"/>
  <c r="M229" i="2"/>
  <c r="M217" i="2"/>
  <c r="M193" i="2"/>
  <c r="M180" i="2"/>
  <c r="M169" i="2"/>
  <c r="M156" i="2"/>
  <c r="M144" i="2"/>
  <c r="M132" i="2"/>
  <c r="M120" i="2"/>
  <c r="M107" i="2"/>
  <c r="M96" i="2"/>
  <c r="M83" i="2"/>
  <c r="M71" i="2"/>
  <c r="M47" i="2"/>
  <c r="M34" i="2"/>
  <c r="M23" i="2"/>
  <c r="M992" i="2"/>
  <c r="M968" i="2"/>
  <c r="M950" i="2"/>
  <c r="M925" i="2"/>
  <c r="M905" i="2"/>
  <c r="M883" i="2"/>
  <c r="M867" i="2"/>
  <c r="M849" i="2"/>
  <c r="M834" i="2"/>
  <c r="M819" i="2"/>
  <c r="M801" i="2"/>
  <c r="M785" i="2"/>
  <c r="M770" i="2"/>
  <c r="M752" i="2"/>
  <c r="M737" i="2"/>
  <c r="M721" i="2"/>
  <c r="M703" i="2"/>
  <c r="M688" i="2"/>
  <c r="M673" i="2"/>
  <c r="M655" i="2"/>
  <c r="M639" i="2"/>
  <c r="M624" i="2"/>
  <c r="M605" i="2"/>
  <c r="M591" i="2"/>
  <c r="M575" i="2"/>
  <c r="M556" i="2"/>
  <c r="M541" i="2"/>
  <c r="M527" i="2"/>
  <c r="M508" i="2"/>
  <c r="M492" i="2"/>
  <c r="M477" i="2"/>
  <c r="M459" i="2"/>
  <c r="M444" i="2"/>
  <c r="M428" i="2"/>
  <c r="M410" i="2"/>
  <c r="M395" i="2"/>
  <c r="M380" i="2"/>
  <c r="M362" i="2"/>
  <c r="M346" i="2"/>
  <c r="M331" i="2"/>
  <c r="M313" i="2"/>
  <c r="M298" i="2"/>
  <c r="M282" i="2"/>
  <c r="M264" i="2"/>
  <c r="M249" i="2"/>
  <c r="M234" i="2"/>
  <c r="M216" i="2"/>
  <c r="M200" i="2"/>
  <c r="M185" i="2"/>
  <c r="M167" i="2"/>
  <c r="M152" i="2"/>
  <c r="M136" i="2"/>
  <c r="M117" i="2"/>
  <c r="M103" i="2"/>
  <c r="M88" i="2"/>
  <c r="M69" i="2"/>
  <c r="M53" i="2"/>
  <c r="M39" i="2"/>
  <c r="M20" i="2"/>
  <c r="M5" i="2"/>
  <c r="M991" i="2"/>
  <c r="M966" i="2"/>
  <c r="M946" i="2"/>
  <c r="M923" i="2"/>
  <c r="M898" i="2"/>
  <c r="M882" i="2"/>
  <c r="M866" i="2"/>
  <c r="M848" i="2"/>
  <c r="M833" i="2"/>
  <c r="M818" i="2"/>
  <c r="M800" i="2"/>
  <c r="M784" i="2"/>
  <c r="M769" i="2"/>
  <c r="M751" i="2"/>
  <c r="M736" i="2"/>
  <c r="M720" i="2"/>
  <c r="M701" i="2"/>
  <c r="M687" i="2"/>
  <c r="M672" i="2"/>
  <c r="M653" i="2"/>
  <c r="M637" i="2"/>
  <c r="M623" i="2"/>
  <c r="M604" i="2"/>
  <c r="M589" i="2"/>
  <c r="M573" i="2"/>
  <c r="M555" i="2"/>
  <c r="M540" i="2"/>
  <c r="M525" i="2"/>
  <c r="M507" i="2"/>
  <c r="M491" i="2"/>
  <c r="M476" i="2"/>
  <c r="M458" i="2"/>
  <c r="M443" i="2"/>
  <c r="M427" i="2"/>
  <c r="M409" i="2"/>
  <c r="M394" i="2"/>
  <c r="M379" i="2"/>
  <c r="M361" i="2"/>
  <c r="M345" i="2"/>
  <c r="M330" i="2"/>
  <c r="M312" i="2"/>
  <c r="M297" i="2"/>
  <c r="M281" i="2"/>
  <c r="M263" i="2"/>
  <c r="M248" i="2"/>
  <c r="M233" i="2"/>
  <c r="M215" i="2"/>
  <c r="M199" i="2"/>
  <c r="M184" i="2"/>
  <c r="M165" i="2"/>
  <c r="M151" i="2"/>
  <c r="M135" i="2"/>
  <c r="M116" i="2"/>
  <c r="M101" i="2"/>
  <c r="M87" i="2"/>
  <c r="M68" i="2"/>
  <c r="M52" i="2"/>
  <c r="M37" i="2"/>
  <c r="M19" i="2"/>
  <c r="M4" i="2"/>
  <c r="M989" i="2"/>
  <c r="M965" i="2"/>
  <c r="M941" i="2"/>
  <c r="M922" i="2"/>
  <c r="M897" i="2"/>
  <c r="M880" i="2"/>
  <c r="M861" i="2"/>
  <c r="M847" i="2"/>
  <c r="M831" i="2"/>
  <c r="M812" i="2"/>
  <c r="M797" i="2"/>
  <c r="M783" i="2"/>
  <c r="M764" i="2"/>
  <c r="M748" i="2"/>
  <c r="M733" i="2"/>
  <c r="M715" i="2"/>
  <c r="M700" i="2"/>
  <c r="M684" i="2"/>
  <c r="M666" i="2"/>
  <c r="M651" i="2"/>
  <c r="M636" i="2"/>
  <c r="M618" i="2"/>
  <c r="M602" i="2"/>
  <c r="M587" i="2"/>
  <c r="M569" i="2"/>
  <c r="M554" i="2"/>
  <c r="M538" i="2"/>
  <c r="M520" i="2"/>
  <c r="M505" i="2"/>
  <c r="M490" i="2"/>
  <c r="M472" i="2"/>
  <c r="M456" i="2"/>
  <c r="M441" i="2"/>
  <c r="M423" i="2"/>
  <c r="M408" i="2"/>
  <c r="M392" i="2"/>
  <c r="M373" i="2"/>
  <c r="M359" i="2"/>
  <c r="M344" i="2"/>
  <c r="M325" i="2"/>
  <c r="M309" i="2"/>
  <c r="M295" i="2"/>
  <c r="M276" i="2"/>
  <c r="M261" i="2"/>
  <c r="M245" i="2"/>
  <c r="M227" i="2"/>
  <c r="M212" i="2"/>
  <c r="M197" i="2"/>
  <c r="M179" i="2"/>
  <c r="M163" i="2"/>
  <c r="M148" i="2"/>
  <c r="M130" i="2"/>
  <c r="M115" i="2"/>
  <c r="M99" i="2"/>
  <c r="M81" i="2"/>
  <c r="M66" i="2"/>
  <c r="M51" i="2"/>
  <c r="M33" i="2"/>
  <c r="M17" i="2"/>
  <c r="M2" i="2"/>
  <c r="M982" i="2"/>
  <c r="M963" i="2"/>
  <c r="M938" i="2"/>
  <c r="M919" i="2"/>
  <c r="M895" i="2"/>
  <c r="M879" i="2"/>
  <c r="M860" i="2"/>
  <c r="M845" i="2"/>
  <c r="M829" i="2"/>
  <c r="M811" i="2"/>
  <c r="M796" i="2"/>
  <c r="M781" i="2"/>
  <c r="M763" i="2"/>
  <c r="M747" i="2"/>
  <c r="M732" i="2"/>
  <c r="M714" i="2"/>
  <c r="M699" i="2"/>
  <c r="M683" i="2"/>
  <c r="M665" i="2"/>
  <c r="M650" i="2"/>
  <c r="M635" i="2"/>
  <c r="M617" i="2"/>
  <c r="M601" i="2"/>
  <c r="M586" i="2"/>
  <c r="M568" i="2"/>
  <c r="M553" i="2"/>
  <c r="M537" i="2"/>
  <c r="M519" i="2"/>
  <c r="M504" i="2"/>
  <c r="M489" i="2"/>
  <c r="M471" i="2"/>
  <c r="M455" i="2"/>
  <c r="M440" i="2"/>
  <c r="M421" i="2"/>
  <c r="M407" i="2"/>
  <c r="M391" i="2"/>
  <c r="M372" i="2"/>
  <c r="M357" i="2"/>
  <c r="M343" i="2"/>
  <c r="M324" i="2"/>
  <c r="M308" i="2"/>
  <c r="M293" i="2"/>
  <c r="M275" i="2"/>
  <c r="M260" i="2"/>
  <c r="M244" i="2"/>
  <c r="M226" i="2"/>
  <c r="M211" i="2"/>
  <c r="M196" i="2"/>
  <c r="M178" i="2"/>
  <c r="M162" i="2"/>
  <c r="M147" i="2"/>
  <c r="M129" i="2"/>
  <c r="M114" i="2"/>
  <c r="M98" i="2"/>
  <c r="M80" i="2"/>
  <c r="M65" i="2"/>
  <c r="M50" i="2"/>
  <c r="M32" i="2"/>
  <c r="M16" i="2"/>
  <c r="M978" i="2"/>
  <c r="M954" i="2"/>
  <c r="M935" i="2"/>
  <c r="M911" i="2"/>
  <c r="M892" i="2"/>
  <c r="M873" i="2"/>
  <c r="M857" i="2"/>
  <c r="M842" i="2"/>
  <c r="M824" i="2"/>
  <c r="M809" i="2"/>
  <c r="M793" i="2"/>
  <c r="M775" i="2"/>
  <c r="M760" i="2"/>
  <c r="M745" i="2"/>
  <c r="M727" i="2"/>
  <c r="M711" i="2"/>
  <c r="M696" i="2"/>
  <c r="M677" i="2"/>
  <c r="M663" i="2"/>
  <c r="M647" i="2"/>
  <c r="M628" i="2"/>
  <c r="M613" i="2"/>
  <c r="M599" i="2"/>
  <c r="M580" i="2"/>
  <c r="M564" i="2"/>
  <c r="M549" i="2"/>
  <c r="M531" i="2"/>
  <c r="M516" i="2"/>
  <c r="M500" i="2"/>
  <c r="M482" i="2"/>
  <c r="M467" i="2"/>
  <c r="M452" i="2"/>
  <c r="M434" i="2"/>
  <c r="M418" i="2"/>
  <c r="M403" i="2"/>
  <c r="M385" i="2"/>
  <c r="M370" i="2"/>
  <c r="M354" i="2"/>
  <c r="M336" i="2"/>
  <c r="M321" i="2"/>
  <c r="M306" i="2"/>
  <c r="M288" i="2"/>
  <c r="M272" i="2"/>
  <c r="M257" i="2"/>
  <c r="M239" i="2"/>
  <c r="M224" i="2"/>
  <c r="M208" i="2"/>
  <c r="M189" i="2"/>
  <c r="M175" i="2"/>
  <c r="M160" i="2"/>
  <c r="M141" i="2"/>
  <c r="M125" i="2"/>
  <c r="M111" i="2"/>
  <c r="M92" i="2"/>
  <c r="M77" i="2"/>
  <c r="M61" i="2"/>
  <c r="M43" i="2"/>
  <c r="M28" i="2"/>
  <c r="M13" i="2"/>
  <c r="M995" i="2"/>
  <c r="M934" i="2"/>
  <c r="M874" i="2"/>
  <c r="M836" i="2"/>
  <c r="M788" i="2"/>
  <c r="M746" i="2"/>
  <c r="M708" i="2"/>
  <c r="M660" i="2"/>
  <c r="M615" i="2"/>
  <c r="M577" i="2"/>
  <c r="M529" i="2"/>
  <c r="M483" i="2"/>
  <c r="M445" i="2"/>
  <c r="M399" i="2"/>
  <c r="M355" i="2"/>
  <c r="M317" i="2"/>
  <c r="M271" i="2"/>
  <c r="M225" i="2"/>
  <c r="M187" i="2"/>
  <c r="M139" i="2"/>
  <c r="M93" i="2"/>
  <c r="M56" i="2"/>
  <c r="M8" i="2"/>
  <c r="M981" i="2"/>
  <c r="M926" i="2"/>
  <c r="M871" i="2"/>
  <c r="M825" i="2"/>
  <c r="M787" i="2"/>
  <c r="M739" i="2"/>
  <c r="M697" i="2"/>
  <c r="M659" i="2"/>
  <c r="M611" i="2"/>
  <c r="M565" i="2"/>
  <c r="M528" i="2"/>
  <c r="M481" i="2"/>
  <c r="M435" i="2"/>
  <c r="M397" i="2"/>
  <c r="M349" i="2"/>
  <c r="M307" i="2"/>
  <c r="M269" i="2"/>
  <c r="M221" i="2"/>
  <c r="M176" i="2"/>
  <c r="M138" i="2"/>
  <c r="M90" i="2"/>
  <c r="M44" i="2"/>
  <c r="M7" i="2"/>
  <c r="M977" i="2"/>
  <c r="M913" i="2"/>
  <c r="M869" i="2"/>
  <c r="M821" i="2"/>
  <c r="M776" i="2"/>
  <c r="M738" i="2"/>
  <c r="M691" i="2"/>
  <c r="M648" i="2"/>
  <c r="M610" i="2"/>
  <c r="M563" i="2"/>
  <c r="M517" i="2"/>
  <c r="M480" i="2"/>
  <c r="M432" i="2"/>
  <c r="M386" i="2"/>
  <c r="M348" i="2"/>
  <c r="M300" i="2"/>
  <c r="M258" i="2"/>
  <c r="M220" i="2"/>
  <c r="M172" i="2"/>
  <c r="M127" i="2"/>
  <c r="M89" i="2"/>
  <c r="M42" i="2"/>
  <c r="M961" i="2"/>
  <c r="M907" i="2"/>
  <c r="M856" i="2"/>
  <c r="M810" i="2"/>
  <c r="M772" i="2"/>
  <c r="M724" i="2"/>
  <c r="M679" i="2"/>
  <c r="M641" i="2"/>
  <c r="M593" i="2"/>
  <c r="M551" i="2"/>
  <c r="M513" i="2"/>
  <c r="M465" i="2"/>
  <c r="M419" i="2"/>
  <c r="M381" i="2"/>
  <c r="M335" i="2"/>
  <c r="M289" i="2"/>
  <c r="M251" i="2"/>
  <c r="M203" i="2"/>
  <c r="M161" i="2"/>
  <c r="M123" i="2"/>
  <c r="M75" i="2"/>
  <c r="M29" i="2"/>
  <c r="M953" i="2"/>
  <c r="M893" i="2"/>
  <c r="M855" i="2"/>
  <c r="M807" i="2"/>
  <c r="M761" i="2"/>
  <c r="M723" i="2"/>
  <c r="M675" i="2"/>
  <c r="M629" i="2"/>
  <c r="M592" i="2"/>
  <c r="M545" i="2"/>
  <c r="M501" i="2"/>
  <c r="M464" i="2"/>
  <c r="M417" i="2"/>
  <c r="M371" i="2"/>
  <c r="M333" i="2"/>
  <c r="M285" i="2"/>
  <c r="M240" i="2"/>
  <c r="M202" i="2"/>
  <c r="M154" i="2"/>
  <c r="M112" i="2"/>
  <c r="M74" i="2"/>
  <c r="M26" i="2"/>
  <c r="M997" i="2"/>
  <c r="M936" i="2"/>
  <c r="M884" i="2"/>
  <c r="M837" i="2"/>
  <c r="M794" i="2"/>
  <c r="M756" i="2"/>
  <c r="M709" i="2"/>
  <c r="M664" i="2"/>
  <c r="M626" i="2"/>
  <c r="M578" i="2"/>
  <c r="M532" i="2"/>
  <c r="M495" i="2"/>
  <c r="M447" i="2"/>
  <c r="M404" i="2"/>
  <c r="M367" i="2"/>
  <c r="M319" i="2"/>
  <c r="M273" i="2"/>
  <c r="M235" i="2"/>
  <c r="M188" i="2"/>
  <c r="M143" i="2"/>
  <c r="M105" i="2"/>
  <c r="M57" i="2"/>
  <c r="M15" i="2"/>
  <c r="M885" i="2"/>
  <c r="M712" i="2"/>
  <c r="M544" i="2"/>
  <c r="M368" i="2"/>
  <c r="M191" i="2"/>
  <c r="M25" i="2"/>
  <c r="M562" i="2"/>
  <c r="M858" i="2"/>
  <c r="M690" i="2"/>
  <c r="M514" i="2"/>
  <c r="M337" i="2"/>
  <c r="M171" i="2"/>
  <c r="M843" i="2"/>
  <c r="M674" i="2"/>
  <c r="M496" i="2"/>
  <c r="M322" i="2"/>
  <c r="M153" i="2"/>
  <c r="M728" i="2"/>
  <c r="M209" i="2"/>
  <c r="M820" i="2"/>
  <c r="M642" i="2"/>
  <c r="M468" i="2"/>
  <c r="M299" i="2"/>
  <c r="M124" i="2"/>
  <c r="M909" i="2"/>
  <c r="M805" i="2"/>
  <c r="M627" i="2"/>
  <c r="M453" i="2"/>
  <c r="M284" i="2"/>
  <c r="M106" i="2"/>
  <c r="M41" i="2"/>
  <c r="M975" i="2"/>
  <c r="M773" i="2"/>
  <c r="M600" i="2"/>
  <c r="M431" i="2"/>
  <c r="M252" i="2"/>
  <c r="M79" i="2"/>
  <c r="M383" i="2"/>
  <c r="M951" i="2"/>
  <c r="M757" i="2"/>
  <c r="M581" i="2"/>
  <c r="M416" i="2"/>
  <c r="M236" i="2"/>
  <c r="M63" i="2"/>
  <c r="O993" i="2"/>
  <c r="O985" i="2"/>
  <c r="O977" i="2"/>
  <c r="O969" i="2"/>
  <c r="O961" i="2"/>
  <c r="O953" i="2"/>
  <c r="O945" i="2"/>
  <c r="O937" i="2"/>
  <c r="O929" i="2"/>
  <c r="O921" i="2"/>
  <c r="O913" i="2"/>
  <c r="O905" i="2"/>
  <c r="O897" i="2"/>
  <c r="O889" i="2"/>
  <c r="O881" i="2"/>
  <c r="O873" i="2"/>
  <c r="O865" i="2"/>
  <c r="O857" i="2"/>
  <c r="O849" i="2"/>
  <c r="O841" i="2"/>
  <c r="O833" i="2"/>
  <c r="O825" i="2"/>
  <c r="O817" i="2"/>
  <c r="O809" i="2"/>
  <c r="O801" i="2"/>
  <c r="O793" i="2"/>
  <c r="O785" i="2"/>
  <c r="O777" i="2"/>
  <c r="O769" i="2"/>
  <c r="O761" i="2"/>
  <c r="O753" i="2"/>
  <c r="O745" i="2"/>
  <c r="O737" i="2"/>
  <c r="O729" i="2"/>
  <c r="O721" i="2"/>
  <c r="O713" i="2"/>
  <c r="O705" i="2"/>
  <c r="O697" i="2"/>
  <c r="O689" i="2"/>
  <c r="O681" i="2"/>
  <c r="O673" i="2"/>
  <c r="O665" i="2"/>
  <c r="O657" i="2"/>
  <c r="O649" i="2"/>
  <c r="O641" i="2"/>
  <c r="O633" i="2"/>
  <c r="O625" i="2"/>
  <c r="O617" i="2"/>
  <c r="O609" i="2"/>
  <c r="O601" i="2"/>
  <c r="O593" i="2"/>
  <c r="O585" i="2"/>
  <c r="O577" i="2"/>
  <c r="O569" i="2"/>
  <c r="O561" i="2"/>
  <c r="O553" i="2"/>
  <c r="O545" i="2"/>
  <c r="O537" i="2"/>
  <c r="O529" i="2"/>
  <c r="O521" i="2"/>
  <c r="O513" i="2"/>
  <c r="O505" i="2"/>
  <c r="O497" i="2"/>
  <c r="O489" i="2"/>
  <c r="O481" i="2"/>
  <c r="O473" i="2"/>
  <c r="O465" i="2"/>
  <c r="O457" i="2"/>
  <c r="O449" i="2"/>
  <c r="O441" i="2"/>
  <c r="O433" i="2"/>
  <c r="O425" i="2"/>
  <c r="O417" i="2"/>
  <c r="O409" i="2"/>
  <c r="O401" i="2"/>
  <c r="O393" i="2"/>
  <c r="O385" i="2"/>
  <c r="O377" i="2"/>
  <c r="O369" i="2"/>
  <c r="O361" i="2"/>
  <c r="O353" i="2"/>
  <c r="O345" i="2"/>
  <c r="O337" i="2"/>
  <c r="O329" i="2"/>
  <c r="O321" i="2"/>
  <c r="O313" i="2"/>
  <c r="O305" i="2"/>
  <c r="O297" i="2"/>
  <c r="O289" i="2"/>
  <c r="O281" i="2"/>
  <c r="O273" i="2"/>
  <c r="O265" i="2"/>
  <c r="O257" i="2"/>
  <c r="O249" i="2"/>
  <c r="O241" i="2"/>
  <c r="O233" i="2"/>
  <c r="O225" i="2"/>
  <c r="O217" i="2"/>
  <c r="O209" i="2"/>
  <c r="O201" i="2"/>
  <c r="O193" i="2"/>
  <c r="O185" i="2"/>
  <c r="O177" i="2"/>
  <c r="O169" i="2"/>
  <c r="O161" i="2"/>
  <c r="O153" i="2"/>
  <c r="O145" i="2"/>
  <c r="O137" i="2"/>
  <c r="O129" i="2"/>
  <c r="O121" i="2"/>
  <c r="O113" i="2"/>
  <c r="O994" i="2"/>
  <c r="O984" i="2"/>
  <c r="O975" i="2"/>
  <c r="O966" i="2"/>
  <c r="O957" i="2"/>
  <c r="O948" i="2"/>
  <c r="O939" i="2"/>
  <c r="O930" i="2"/>
  <c r="O920" i="2"/>
  <c r="O911" i="2"/>
  <c r="O902" i="2"/>
  <c r="O893" i="2"/>
  <c r="O884" i="2"/>
  <c r="O875" i="2"/>
  <c r="O866" i="2"/>
  <c r="O856" i="2"/>
  <c r="O847" i="2"/>
  <c r="O838" i="2"/>
  <c r="O829" i="2"/>
  <c r="O820" i="2"/>
  <c r="O811" i="2"/>
  <c r="O802" i="2"/>
  <c r="O792" i="2"/>
  <c r="O783" i="2"/>
  <c r="O774" i="2"/>
  <c r="O765" i="2"/>
  <c r="O756" i="2"/>
  <c r="O747" i="2"/>
  <c r="O738" i="2"/>
  <c r="O728" i="2"/>
  <c r="O719" i="2"/>
  <c r="O710" i="2"/>
  <c r="O701" i="2"/>
  <c r="O692" i="2"/>
  <c r="O683" i="2"/>
  <c r="O674" i="2"/>
  <c r="O664" i="2"/>
  <c r="O655" i="2"/>
  <c r="O646" i="2"/>
  <c r="O637" i="2"/>
  <c r="O628" i="2"/>
  <c r="O619" i="2"/>
  <c r="O610" i="2"/>
  <c r="O600" i="2"/>
  <c r="O591" i="2"/>
  <c r="O582" i="2"/>
  <c r="O573" i="2"/>
  <c r="O564" i="2"/>
  <c r="O555" i="2"/>
  <c r="O546" i="2"/>
  <c r="O536" i="2"/>
  <c r="O527" i="2"/>
  <c r="O518" i="2"/>
  <c r="O509" i="2"/>
  <c r="O500" i="2"/>
  <c r="O491" i="2"/>
  <c r="O482" i="2"/>
  <c r="O472" i="2"/>
  <c r="O463" i="2"/>
  <c r="O454" i="2"/>
  <c r="O445" i="2"/>
  <c r="O436" i="2"/>
  <c r="O427" i="2"/>
  <c r="O418" i="2"/>
  <c r="O408" i="2"/>
  <c r="O399" i="2"/>
  <c r="O390" i="2"/>
  <c r="O381" i="2"/>
  <c r="O372" i="2"/>
  <c r="O363" i="2"/>
  <c r="O354" i="2"/>
  <c r="O344" i="2"/>
  <c r="O335" i="2"/>
  <c r="O326" i="2"/>
  <c r="O317" i="2"/>
  <c r="O308" i="2"/>
  <c r="O299" i="2"/>
  <c r="O290" i="2"/>
  <c r="O280" i="2"/>
  <c r="O271" i="2"/>
  <c r="O262" i="2"/>
  <c r="O253" i="2"/>
  <c r="O244" i="2"/>
  <c r="O235" i="2"/>
  <c r="O226" i="2"/>
  <c r="O216" i="2"/>
  <c r="O207" i="2"/>
  <c r="O198" i="2"/>
  <c r="O189" i="2"/>
  <c r="O180" i="2"/>
  <c r="O171" i="2"/>
  <c r="O162" i="2"/>
  <c r="O152" i="2"/>
  <c r="O143" i="2"/>
  <c r="O134" i="2"/>
  <c r="O125" i="2"/>
  <c r="O116" i="2"/>
  <c r="O107" i="2"/>
  <c r="O99" i="2"/>
  <c r="O91" i="2"/>
  <c r="O83" i="2"/>
  <c r="O75" i="2"/>
  <c r="O67" i="2"/>
  <c r="O59" i="2"/>
  <c r="O51" i="2"/>
  <c r="O43" i="2"/>
  <c r="O35" i="2"/>
  <c r="O27" i="2"/>
  <c r="O19" i="2"/>
  <c r="O11" i="2"/>
  <c r="O3" i="2"/>
  <c r="O998" i="2"/>
  <c r="O988" i="2"/>
  <c r="O978" i="2"/>
  <c r="O967" i="2"/>
  <c r="O956" i="2"/>
  <c r="O946" i="2"/>
  <c r="O935" i="2"/>
  <c r="O925" i="2"/>
  <c r="O915" i="2"/>
  <c r="O904" i="2"/>
  <c r="O894" i="2"/>
  <c r="O883" i="2"/>
  <c r="O872" i="2"/>
  <c r="O862" i="2"/>
  <c r="O852" i="2"/>
  <c r="O842" i="2"/>
  <c r="O831" i="2"/>
  <c r="O821" i="2"/>
  <c r="O810" i="2"/>
  <c r="O799" i="2"/>
  <c r="O789" i="2"/>
  <c r="O779" i="2"/>
  <c r="O768" i="2"/>
  <c r="O758" i="2"/>
  <c r="O748" i="2"/>
  <c r="O736" i="2"/>
  <c r="O726" i="2"/>
  <c r="O716" i="2"/>
  <c r="O706" i="2"/>
  <c r="O695" i="2"/>
  <c r="O685" i="2"/>
  <c r="O675" i="2"/>
  <c r="O663" i="2"/>
  <c r="O653" i="2"/>
  <c r="O643" i="2"/>
  <c r="O632" i="2"/>
  <c r="O622" i="2"/>
  <c r="O612" i="2"/>
  <c r="O602" i="2"/>
  <c r="O590" i="2"/>
  <c r="O580" i="2"/>
  <c r="O570" i="2"/>
  <c r="O559" i="2"/>
  <c r="O549" i="2"/>
  <c r="O539" i="2"/>
  <c r="O528" i="2"/>
  <c r="O517" i="2"/>
  <c r="O507" i="2"/>
  <c r="O496" i="2"/>
  <c r="O486" i="2"/>
  <c r="O476" i="2"/>
  <c r="O466" i="2"/>
  <c r="O455" i="2"/>
  <c r="O444" i="2"/>
  <c r="O434" i="2"/>
  <c r="O423" i="2"/>
  <c r="O413" i="2"/>
  <c r="O403" i="2"/>
  <c r="O392" i="2"/>
  <c r="O382" i="2"/>
  <c r="O371" i="2"/>
  <c r="O360" i="2"/>
  <c r="O350" i="2"/>
  <c r="O340" i="2"/>
  <c r="O330" i="2"/>
  <c r="O319" i="2"/>
  <c r="O309" i="2"/>
  <c r="O298" i="2"/>
  <c r="O287" i="2"/>
  <c r="O277" i="2"/>
  <c r="O267" i="2"/>
  <c r="O256" i="2"/>
  <c r="O246" i="2"/>
  <c r="O236" i="2"/>
  <c r="O224" i="2"/>
  <c r="O214" i="2"/>
  <c r="O204" i="2"/>
  <c r="O194" i="2"/>
  <c r="O183" i="2"/>
  <c r="O173" i="2"/>
  <c r="O163" i="2"/>
  <c r="O151" i="2"/>
  <c r="O141" i="2"/>
  <c r="O131" i="2"/>
  <c r="O120" i="2"/>
  <c r="O110" i="2"/>
  <c r="O101" i="2"/>
  <c r="O92" i="2"/>
  <c r="O82" i="2"/>
  <c r="O73" i="2"/>
  <c r="O64" i="2"/>
  <c r="O55" i="2"/>
  <c r="O46" i="2"/>
  <c r="O37" i="2"/>
  <c r="O28" i="2"/>
  <c r="O18" i="2"/>
  <c r="O9" i="2"/>
  <c r="O1" i="2"/>
  <c r="O997" i="2"/>
  <c r="O987" i="2"/>
  <c r="O976" i="2"/>
  <c r="O965" i="2"/>
  <c r="O955" i="2"/>
  <c r="O944" i="2"/>
  <c r="O934" i="2"/>
  <c r="O924" i="2"/>
  <c r="O995" i="2"/>
  <c r="O983" i="2"/>
  <c r="O973" i="2"/>
  <c r="O963" i="2"/>
  <c r="O952" i="2"/>
  <c r="O942" i="2"/>
  <c r="O932" i="2"/>
  <c r="O922" i="2"/>
  <c r="O910" i="2"/>
  <c r="O900" i="2"/>
  <c r="O890" i="2"/>
  <c r="O879" i="2"/>
  <c r="O869" i="2"/>
  <c r="O859" i="2"/>
  <c r="O848" i="2"/>
  <c r="O837" i="2"/>
  <c r="O827" i="2"/>
  <c r="O816" i="2"/>
  <c r="O806" i="2"/>
  <c r="O796" i="2"/>
  <c r="O786" i="2"/>
  <c r="O775" i="2"/>
  <c r="O764" i="2"/>
  <c r="O754" i="2"/>
  <c r="O743" i="2"/>
  <c r="O733" i="2"/>
  <c r="O723" i="2"/>
  <c r="O712" i="2"/>
  <c r="O702" i="2"/>
  <c r="O691" i="2"/>
  <c r="O680" i="2"/>
  <c r="O670" i="2"/>
  <c r="O660" i="2"/>
  <c r="O650" i="2"/>
  <c r="O639" i="2"/>
  <c r="O629" i="2"/>
  <c r="O618" i="2"/>
  <c r="O607" i="2"/>
  <c r="O597" i="2"/>
  <c r="O587" i="2"/>
  <c r="O576" i="2"/>
  <c r="O566" i="2"/>
  <c r="O556" i="2"/>
  <c r="O544" i="2"/>
  <c r="O534" i="2"/>
  <c r="O524" i="2"/>
  <c r="O514" i="2"/>
  <c r="O986" i="2"/>
  <c r="O970" i="2"/>
  <c r="O951" i="2"/>
  <c r="O936" i="2"/>
  <c r="O918" i="2"/>
  <c r="O906" i="2"/>
  <c r="O891" i="2"/>
  <c r="O877" i="2"/>
  <c r="O863" i="2"/>
  <c r="O850" i="2"/>
  <c r="O835" i="2"/>
  <c r="O822" i="2"/>
  <c r="O807" i="2"/>
  <c r="O794" i="2"/>
  <c r="O780" i="2"/>
  <c r="O766" i="2"/>
  <c r="O751" i="2"/>
  <c r="O739" i="2"/>
  <c r="O724" i="2"/>
  <c r="O709" i="2"/>
  <c r="O696" i="2"/>
  <c r="O682" i="2"/>
  <c r="O668" i="2"/>
  <c r="O654" i="2"/>
  <c r="O640" i="2"/>
  <c r="O626" i="2"/>
  <c r="O613" i="2"/>
  <c r="O598" i="2"/>
  <c r="O584" i="2"/>
  <c r="O571" i="2"/>
  <c r="O557" i="2"/>
  <c r="O542" i="2"/>
  <c r="O530" i="2"/>
  <c r="O515" i="2"/>
  <c r="O502" i="2"/>
  <c r="O490" i="2"/>
  <c r="O478" i="2"/>
  <c r="O467" i="2"/>
  <c r="O453" i="2"/>
  <c r="O442" i="2"/>
  <c r="O430" i="2"/>
  <c r="O419" i="2"/>
  <c r="O406" i="2"/>
  <c r="O395" i="2"/>
  <c r="O383" i="2"/>
  <c r="O370" i="2"/>
  <c r="O358" i="2"/>
  <c r="O347" i="2"/>
  <c r="O334" i="2"/>
  <c r="O323" i="2"/>
  <c r="O311" i="2"/>
  <c r="O300" i="2"/>
  <c r="O286" i="2"/>
  <c r="O275" i="2"/>
  <c r="O263" i="2"/>
  <c r="O251" i="2"/>
  <c r="O239" i="2"/>
  <c r="O228" i="2"/>
  <c r="O215" i="2"/>
  <c r="O203" i="2"/>
  <c r="O191" i="2"/>
  <c r="O179" i="2"/>
  <c r="O167" i="2"/>
  <c r="O156" i="2"/>
  <c r="O144" i="2"/>
  <c r="O132" i="2"/>
  <c r="O119" i="2"/>
  <c r="O108" i="2"/>
  <c r="O97" i="2"/>
  <c r="O87" i="2"/>
  <c r="O77" i="2"/>
  <c r="O66" i="2"/>
  <c r="O56" i="2"/>
  <c r="O45" i="2"/>
  <c r="O34" i="2"/>
  <c r="O24" i="2"/>
  <c r="O14" i="2"/>
  <c r="O4" i="2"/>
  <c r="O999" i="2"/>
  <c r="O981" i="2"/>
  <c r="O964" i="2"/>
  <c r="O949" i="2"/>
  <c r="O931" i="2"/>
  <c r="O916" i="2"/>
  <c r="O901" i="2"/>
  <c r="O887" i="2"/>
  <c r="O874" i="2"/>
  <c r="O860" i="2"/>
  <c r="O845" i="2"/>
  <c r="O832" i="2"/>
  <c r="O818" i="2"/>
  <c r="O804" i="2"/>
  <c r="O790" i="2"/>
  <c r="O776" i="2"/>
  <c r="O762" i="2"/>
  <c r="O749" i="2"/>
  <c r="O734" i="2"/>
  <c r="O720" i="2"/>
  <c r="O707" i="2"/>
  <c r="O693" i="2"/>
  <c r="O678" i="2"/>
  <c r="O666" i="2"/>
  <c r="O651" i="2"/>
  <c r="O636" i="2"/>
  <c r="O623" i="2"/>
  <c r="O608" i="2"/>
  <c r="O595" i="2"/>
  <c r="O581" i="2"/>
  <c r="O567" i="2"/>
  <c r="O552" i="2"/>
  <c r="O540" i="2"/>
  <c r="O525" i="2"/>
  <c r="O511" i="2"/>
  <c r="O499" i="2"/>
  <c r="O487" i="2"/>
  <c r="O475" i="2"/>
  <c r="O462" i="2"/>
  <c r="O451" i="2"/>
  <c r="O439" i="2"/>
  <c r="O428" i="2"/>
  <c r="O415" i="2"/>
  <c r="O404" i="2"/>
  <c r="O391" i="2"/>
  <c r="O379" i="2"/>
  <c r="O367" i="2"/>
  <c r="O356" i="2"/>
  <c r="O343" i="2"/>
  <c r="O332" i="2"/>
  <c r="O320" i="2"/>
  <c r="O307" i="2"/>
  <c r="O295" i="2"/>
  <c r="O284" i="2"/>
  <c r="O272" i="2"/>
  <c r="O260" i="2"/>
  <c r="O248" i="2"/>
  <c r="O237" i="2"/>
  <c r="O223" i="2"/>
  <c r="O212" i="2"/>
  <c r="O200" i="2"/>
  <c r="O188" i="2"/>
  <c r="O176" i="2"/>
  <c r="O165" i="2"/>
  <c r="O154" i="2"/>
  <c r="O140" i="2"/>
  <c r="O128" i="2"/>
  <c r="O117" i="2"/>
  <c r="O105" i="2"/>
  <c r="O95" i="2"/>
  <c r="O85" i="2"/>
  <c r="O74" i="2"/>
  <c r="O63" i="2"/>
  <c r="O53" i="2"/>
  <c r="O42" i="2"/>
  <c r="O32" i="2"/>
  <c r="O22" i="2"/>
  <c r="O12" i="2"/>
  <c r="O989" i="2"/>
  <c r="O962" i="2"/>
  <c r="O941" i="2"/>
  <c r="O919" i="2"/>
  <c r="O899" i="2"/>
  <c r="O882" i="2"/>
  <c r="O864" i="2"/>
  <c r="O844" i="2"/>
  <c r="O826" i="2"/>
  <c r="O808" i="2"/>
  <c r="O788" i="2"/>
  <c r="O771" i="2"/>
  <c r="O752" i="2"/>
  <c r="O732" i="2"/>
  <c r="O715" i="2"/>
  <c r="O698" i="2"/>
  <c r="O677" i="2"/>
  <c r="O659" i="2"/>
  <c r="O642" i="2"/>
  <c r="O621" i="2"/>
  <c r="O604" i="2"/>
  <c r="O586" i="2"/>
  <c r="O565" i="2"/>
  <c r="O548" i="2"/>
  <c r="O531" i="2"/>
  <c r="O510" i="2"/>
  <c r="O494" i="2"/>
  <c r="O479" i="2"/>
  <c r="O461" i="2"/>
  <c r="O447" i="2"/>
  <c r="O431" i="2"/>
  <c r="O414" i="2"/>
  <c r="O398" i="2"/>
  <c r="O384" i="2"/>
  <c r="O366" i="2"/>
  <c r="O351" i="2"/>
  <c r="O336" i="2"/>
  <c r="O318" i="2"/>
  <c r="O303" i="2"/>
  <c r="O288" i="2"/>
  <c r="O270" i="2"/>
  <c r="O255" i="2"/>
  <c r="O240" i="2"/>
  <c r="O222" i="2"/>
  <c r="O208" i="2"/>
  <c r="O192" i="2"/>
  <c r="O175" i="2"/>
  <c r="O159" i="2"/>
  <c r="O146" i="2"/>
  <c r="O127" i="2"/>
  <c r="O112" i="2"/>
  <c r="O98" i="2"/>
  <c r="O84" i="2"/>
  <c r="O70" i="2"/>
  <c r="O57" i="2"/>
  <c r="O41" i="2"/>
  <c r="O1000" i="2"/>
  <c r="O979" i="2"/>
  <c r="O958" i="2"/>
  <c r="O933" i="2"/>
  <c r="O912" i="2"/>
  <c r="O895" i="2"/>
  <c r="O876" i="2"/>
  <c r="O855" i="2"/>
  <c r="O839" i="2"/>
  <c r="O819" i="2"/>
  <c r="O800" i="2"/>
  <c r="O782" i="2"/>
  <c r="O763" i="2"/>
  <c r="O744" i="2"/>
  <c r="O727" i="2"/>
  <c r="O708" i="2"/>
  <c r="O688" i="2"/>
  <c r="O671" i="2"/>
  <c r="O652" i="2"/>
  <c r="O634" i="2"/>
  <c r="O615" i="2"/>
  <c r="O596" i="2"/>
  <c r="O578" i="2"/>
  <c r="O560" i="2"/>
  <c r="O541" i="2"/>
  <c r="O522" i="2"/>
  <c r="O504" i="2"/>
  <c r="O488" i="2"/>
  <c r="O471" i="2"/>
  <c r="O458" i="2"/>
  <c r="O440" i="2"/>
  <c r="O424" i="2"/>
  <c r="O410" i="2"/>
  <c r="O394" i="2"/>
  <c r="O376" i="2"/>
  <c r="O362" i="2"/>
  <c r="O346" i="2"/>
  <c r="O328" i="2"/>
  <c r="O314" i="2"/>
  <c r="O296" i="2"/>
  <c r="O282" i="2"/>
  <c r="O266" i="2"/>
  <c r="O250" i="2"/>
  <c r="O232" i="2"/>
  <c r="O219" i="2"/>
  <c r="O202" i="2"/>
  <c r="O186" i="2"/>
  <c r="O170" i="2"/>
  <c r="O155" i="2"/>
  <c r="O138" i="2"/>
  <c r="O123" i="2"/>
  <c r="O106" i="2"/>
  <c r="O93" i="2"/>
  <c r="O79" i="2"/>
  <c r="O65" i="2"/>
  <c r="O50" i="2"/>
  <c r="O38" i="2"/>
  <c r="O23" i="2"/>
  <c r="O8" i="2"/>
  <c r="O980" i="2"/>
  <c r="O950" i="2"/>
  <c r="O923" i="2"/>
  <c r="O896" i="2"/>
  <c r="O870" i="2"/>
  <c r="O846" i="2"/>
  <c r="O823" i="2"/>
  <c r="O797" i="2"/>
  <c r="O772" i="2"/>
  <c r="O746" i="2"/>
  <c r="O722" i="2"/>
  <c r="O699" i="2"/>
  <c r="O672" i="2"/>
  <c r="O647" i="2"/>
  <c r="O624" i="2"/>
  <c r="O599" i="2"/>
  <c r="O574" i="2"/>
  <c r="O550" i="2"/>
  <c r="O523" i="2"/>
  <c r="O501" i="2"/>
  <c r="O480" i="2"/>
  <c r="O459" i="2"/>
  <c r="O437" i="2"/>
  <c r="O416" i="2"/>
  <c r="O396" i="2"/>
  <c r="O374" i="2"/>
  <c r="O352" i="2"/>
  <c r="O331" i="2"/>
  <c r="O310" i="2"/>
  <c r="O291" i="2"/>
  <c r="O268" i="2"/>
  <c r="O245" i="2"/>
  <c r="O227" i="2"/>
  <c r="O205" i="2"/>
  <c r="O182" i="2"/>
  <c r="O160" i="2"/>
  <c r="O139" i="2"/>
  <c r="O118" i="2"/>
  <c r="O100" i="2"/>
  <c r="O80" i="2"/>
  <c r="O61" i="2"/>
  <c r="O44" i="2"/>
  <c r="O26" i="2"/>
  <c r="O10" i="2"/>
  <c r="O974" i="2"/>
  <c r="O947" i="2"/>
  <c r="O917" i="2"/>
  <c r="O892" i="2"/>
  <c r="O868" i="2"/>
  <c r="O843" i="2"/>
  <c r="O815" i="2"/>
  <c r="O795" i="2"/>
  <c r="O770" i="2"/>
  <c r="O742" i="2"/>
  <c r="O718" i="2"/>
  <c r="O694" i="2"/>
  <c r="O669" i="2"/>
  <c r="O645" i="2"/>
  <c r="O620" i="2"/>
  <c r="O594" i="2"/>
  <c r="O572" i="2"/>
  <c r="O547" i="2"/>
  <c r="O520" i="2"/>
  <c r="O498" i="2"/>
  <c r="O477" i="2"/>
  <c r="O456" i="2"/>
  <c r="O435" i="2"/>
  <c r="O412" i="2"/>
  <c r="O389" i="2"/>
  <c r="O373" i="2"/>
  <c r="O349" i="2"/>
  <c r="O327" i="2"/>
  <c r="O306" i="2"/>
  <c r="O285" i="2"/>
  <c r="O264" i="2"/>
  <c r="O243" i="2"/>
  <c r="O221" i="2"/>
  <c r="O199" i="2"/>
  <c r="O181" i="2"/>
  <c r="O158" i="2"/>
  <c r="O136" i="2"/>
  <c r="O115" i="2"/>
  <c r="O96" i="2"/>
  <c r="O78" i="2"/>
  <c r="O60" i="2"/>
  <c r="O40" i="2"/>
  <c r="O25" i="2"/>
  <c r="O7" i="2"/>
  <c r="O996" i="2"/>
  <c r="O971" i="2"/>
  <c r="O940" i="2"/>
  <c r="O909" i="2"/>
  <c r="O886" i="2"/>
  <c r="O861" i="2"/>
  <c r="O836" i="2"/>
  <c r="O813" i="2"/>
  <c r="O787" i="2"/>
  <c r="O760" i="2"/>
  <c r="O740" i="2"/>
  <c r="O714" i="2"/>
  <c r="O687" i="2"/>
  <c r="O662" i="2"/>
  <c r="O638" i="2"/>
  <c r="O614" i="2"/>
  <c r="O589" i="2"/>
  <c r="O563" i="2"/>
  <c r="O538" i="2"/>
  <c r="O516" i="2"/>
  <c r="O493" i="2"/>
  <c r="O470" i="2"/>
  <c r="O450" i="2"/>
  <c r="O429" i="2"/>
  <c r="O407" i="2"/>
  <c r="O387" i="2"/>
  <c r="O365" i="2"/>
  <c r="O342" i="2"/>
  <c r="O324" i="2"/>
  <c r="O302" i="2"/>
  <c r="O279" i="2"/>
  <c r="O259" i="2"/>
  <c r="O238" i="2"/>
  <c r="O218" i="2"/>
  <c r="O196" i="2"/>
  <c r="O174" i="2"/>
  <c r="O150" i="2"/>
  <c r="O133" i="2"/>
  <c r="O111" i="2"/>
  <c r="O90" i="2"/>
  <c r="O72" i="2"/>
  <c r="O54" i="2"/>
  <c r="O36" i="2"/>
  <c r="O20" i="2"/>
  <c r="O5" i="2"/>
  <c r="O982" i="2"/>
  <c r="O928" i="2"/>
  <c r="O888" i="2"/>
  <c r="O853" i="2"/>
  <c r="O812" i="2"/>
  <c r="O773" i="2"/>
  <c r="O731" i="2"/>
  <c r="O690" i="2"/>
  <c r="O656" i="2"/>
  <c r="O611" i="2"/>
  <c r="O575" i="2"/>
  <c r="O533" i="2"/>
  <c r="O495" i="2"/>
  <c r="O464" i="2"/>
  <c r="O426" i="2"/>
  <c r="O397" i="2"/>
  <c r="O359" i="2"/>
  <c r="O325" i="2"/>
  <c r="O293" i="2"/>
  <c r="O258" i="2"/>
  <c r="O229" i="2"/>
  <c r="O190" i="2"/>
  <c r="O157" i="2"/>
  <c r="O124" i="2"/>
  <c r="O89" i="2"/>
  <c r="O62" i="2"/>
  <c r="O31" i="2"/>
  <c r="O6" i="2"/>
  <c r="O972" i="2"/>
  <c r="O927" i="2"/>
  <c r="O885" i="2"/>
  <c r="O851" i="2"/>
  <c r="O805" i="2"/>
  <c r="O767" i="2"/>
  <c r="O730" i="2"/>
  <c r="O686" i="2"/>
  <c r="O648" i="2"/>
  <c r="O606" i="2"/>
  <c r="O568" i="2"/>
  <c r="O532" i="2"/>
  <c r="O492" i="2"/>
  <c r="O460" i="2"/>
  <c r="O422" i="2"/>
  <c r="O388" i="2"/>
  <c r="O357" i="2"/>
  <c r="O322" i="2"/>
  <c r="O292" i="2"/>
  <c r="O254" i="2"/>
  <c r="O220" i="2"/>
  <c r="O187" i="2"/>
  <c r="O149" i="2"/>
  <c r="O122" i="2"/>
  <c r="O88" i="2"/>
  <c r="O58" i="2"/>
  <c r="O30" i="2"/>
  <c r="O2" i="2"/>
  <c r="O968" i="2"/>
  <c r="O926" i="2"/>
  <c r="O880" i="2"/>
  <c r="O840" i="2"/>
  <c r="O803" i="2"/>
  <c r="O759" i="2"/>
  <c r="O725" i="2"/>
  <c r="O684" i="2"/>
  <c r="O644" i="2"/>
  <c r="O605" i="2"/>
  <c r="O562" i="2"/>
  <c r="O526" i="2"/>
  <c r="O485" i="2"/>
  <c r="O452" i="2"/>
  <c r="O421" i="2"/>
  <c r="O386" i="2"/>
  <c r="O355" i="2"/>
  <c r="O316" i="2"/>
  <c r="O283" i="2"/>
  <c r="O252" i="2"/>
  <c r="O213" i="2"/>
  <c r="O184" i="2"/>
  <c r="O148" i="2"/>
  <c r="O114" i="2"/>
  <c r="O86" i="2"/>
  <c r="O52" i="2"/>
  <c r="O29" i="2"/>
  <c r="O960" i="2"/>
  <c r="O903" i="2"/>
  <c r="O830" i="2"/>
  <c r="O778" i="2"/>
  <c r="O704" i="2"/>
  <c r="O635" i="2"/>
  <c r="O583" i="2"/>
  <c r="O512" i="2"/>
  <c r="O468" i="2"/>
  <c r="O405" i="2"/>
  <c r="O348" i="2"/>
  <c r="O301" i="2"/>
  <c r="O242" i="2"/>
  <c r="O195" i="2"/>
  <c r="O135" i="2"/>
  <c r="O81" i="2"/>
  <c r="O39" i="2"/>
  <c r="O959" i="2"/>
  <c r="O898" i="2"/>
  <c r="O828" i="2"/>
  <c r="O757" i="2"/>
  <c r="O703" i="2"/>
  <c r="O631" i="2"/>
  <c r="O579" i="2"/>
  <c r="O508" i="2"/>
  <c r="O448" i="2"/>
  <c r="O402" i="2"/>
  <c r="O341" i="2"/>
  <c r="O294" i="2"/>
  <c r="O234" i="2"/>
  <c r="O178" i="2"/>
  <c r="O130" i="2"/>
  <c r="O76" i="2"/>
  <c r="O33" i="2"/>
  <c r="O954" i="2"/>
  <c r="O878" i="2"/>
  <c r="O824" i="2"/>
  <c r="O755" i="2"/>
  <c r="O700" i="2"/>
  <c r="O630" i="2"/>
  <c r="O558" i="2"/>
  <c r="O506" i="2"/>
  <c r="O446" i="2"/>
  <c r="O400" i="2"/>
  <c r="O339" i="2"/>
  <c r="O278" i="2"/>
  <c r="O231" i="2"/>
  <c r="O172" i="2"/>
  <c r="O126" i="2"/>
  <c r="O71" i="2"/>
  <c r="O21" i="2"/>
  <c r="O943" i="2"/>
  <c r="O871" i="2"/>
  <c r="O814" i="2"/>
  <c r="O750" i="2"/>
  <c r="O679" i="2"/>
  <c r="O627" i="2"/>
  <c r="O554" i="2"/>
  <c r="O503" i="2"/>
  <c r="O443" i="2"/>
  <c r="O380" i="2"/>
  <c r="O338" i="2"/>
  <c r="O276" i="2"/>
  <c r="O230" i="2"/>
  <c r="O168" i="2"/>
  <c r="O109" i="2"/>
  <c r="O69" i="2"/>
  <c r="O17" i="2"/>
  <c r="O938" i="2"/>
  <c r="O867" i="2"/>
  <c r="O798" i="2"/>
  <c r="O741" i="2"/>
  <c r="O676" i="2"/>
  <c r="O616" i="2"/>
  <c r="O551" i="2"/>
  <c r="O484" i="2"/>
  <c r="O438" i="2"/>
  <c r="O378" i="2"/>
  <c r="O333" i="2"/>
  <c r="O274" i="2"/>
  <c r="O211" i="2"/>
  <c r="O166" i="2"/>
  <c r="O104" i="2"/>
  <c r="O68" i="2"/>
  <c r="O16" i="2"/>
  <c r="O992" i="2"/>
  <c r="O914" i="2"/>
  <c r="O858" i="2"/>
  <c r="O791" i="2"/>
  <c r="O735" i="2"/>
  <c r="O667" i="2"/>
  <c r="O603" i="2"/>
  <c r="O543" i="2"/>
  <c r="O483" i="2"/>
  <c r="O432" i="2"/>
  <c r="O375" i="2"/>
  <c r="O315" i="2"/>
  <c r="O269" i="2"/>
  <c r="O210" i="2"/>
  <c r="O164" i="2"/>
  <c r="O103" i="2"/>
  <c r="O49" i="2"/>
  <c r="O15" i="2"/>
  <c r="O907" i="2"/>
  <c r="O658" i="2"/>
  <c r="O411" i="2"/>
  <c r="O197" i="2"/>
  <c r="O854" i="2"/>
  <c r="O592" i="2"/>
  <c r="O368" i="2"/>
  <c r="O147" i="2"/>
  <c r="O834" i="2"/>
  <c r="O588" i="2"/>
  <c r="O364" i="2"/>
  <c r="O142" i="2"/>
  <c r="O781" i="2"/>
  <c r="O519" i="2"/>
  <c r="O304" i="2"/>
  <c r="O94" i="2"/>
  <c r="O991" i="2"/>
  <c r="O717" i="2"/>
  <c r="O474" i="2"/>
  <c r="O261" i="2"/>
  <c r="O48" i="2"/>
  <c r="O908" i="2"/>
  <c r="O661" i="2"/>
  <c r="O420" i="2"/>
  <c r="O206" i="2"/>
  <c r="O13" i="2"/>
  <c r="O535" i="2"/>
  <c r="O469" i="2"/>
  <c r="O312" i="2"/>
  <c r="O711" i="2"/>
  <c r="O247" i="2"/>
  <c r="O102" i="2"/>
  <c r="O990" i="2"/>
  <c r="O47" i="2"/>
  <c r="O784" i="2"/>
  <c r="C67" i="1" l="1"/>
  <c r="N66" i="1"/>
  <c r="N79" i="1" s="1"/>
  <c r="H6" i="1"/>
  <c r="C66" i="1"/>
  <c r="H7" i="1"/>
  <c r="B7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M13" authorId="0" shapeId="0" xr:uid="{00000000-0006-0000-0200-000001000000}">
      <text>
        <r>
          <rPr>
            <sz val="10"/>
            <rFont val="Arial"/>
            <family val="2"/>
          </rPr>
          <t>======
ID#AAABVx9Ch2A
Giancarlo Leone    (2024-09-09 19:31:58)
@sschumyn@sr3engineering.com please manually add any daily resort fees to the number
_Assigned to sschumyn@sr3engineering.com_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A51" authorId="0" shapeId="0" xr:uid="{00000000-0006-0000-0300-000001000000}">
      <text>
        <r>
          <rPr>
            <sz val="10"/>
            <rFont val="Arial"/>
            <family val="2"/>
          </rPr>
          <t>======
ID#AAABWaDbVA8
Giancarlo Leone    (2024-10-01 19:32:40)
This room subsidy needs to be revisited - I think it's intended to offset the room rate for in-person attendees. I mistook it to be the room subsidy for Farid/SES/other, and assumed it would be the room rate for a single person for four days.
I changed this to point to the room subsidy at the top of the sheet.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B33" authorId="0" shapeId="0" xr:uid="{00000000-0006-0000-0500-000001000000}">
      <text>
        <r>
          <rPr>
            <sz val="10"/>
            <rFont val="Arial"/>
            <family val="2"/>
          </rPr>
          <t>======
ID#AAABV_fvxB0
Samantha Schumyn    (2024-09-27 17:34:55)
Waived if F&amp;B is $18k min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B33" authorId="0" shapeId="0" xr:uid="{00000000-0006-0000-0600-000001000000}">
      <text>
        <r>
          <rPr>
            <sz val="10"/>
            <rFont val="Arial"/>
            <family val="2"/>
          </rPr>
          <t>======
ID#AAABV_fvxFo
Samantha Schumyn    (2024-09-27 17:57:11)
Waived if we meet $5,600/day F&amp;B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B22" authorId="0" shapeId="0" xr:uid="{00000000-0006-0000-0700-000001000000}">
      <text>
        <r>
          <rPr>
            <sz val="10"/>
            <rFont val="Arial"/>
            <family val="2"/>
          </rPr>
          <t>======
ID#AAABWOIQfcM
Samantha Schumyn    (2024-09-30 23:26:25)
Min: $25,000++ (+24% Service Fee and +8.2% Tax)
------
ID#AAABWOIQ-2A
Samantha Schumyn    (2024-09-30 23:28:27)
$25k/4days/50pax=125pp</t>
        </r>
      </text>
    </comment>
    <comment ref="B33" authorId="0" shapeId="0" xr:uid="{00000000-0006-0000-0700-000002000000}">
      <text>
        <r>
          <rPr>
            <sz val="10"/>
            <rFont val="Arial"/>
            <family val="2"/>
          </rPr>
          <t>======
ID#AAABWOIQfcQ
Samantha Schumyn    (2024-09-30 23:27:09)
Gratis with $25,000++ F&amp;B spend (+24% Service Fee and +8.2% Tax</t>
        </r>
      </text>
    </comment>
    <comment ref="B34" authorId="0" shapeId="0" xr:uid="{00000000-0006-0000-0700-000003000000}">
      <text>
        <r>
          <rPr>
            <sz val="10"/>
            <rFont val="Arial"/>
            <family val="2"/>
          </rPr>
          <t>======
ID#AAABV_fvxGA
Samantha Schumyn    (2024-09-27 18:12:52)
https://drive.google.com/drive/folders/1jIhfY22_cEA7P91gDgqxTGPb4tf00h5x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B22" authorId="0" shapeId="0" xr:uid="{00000000-0006-0000-0800-000001000000}">
      <text>
        <r>
          <rPr>
            <sz val="10"/>
            <rFont val="Arial"/>
            <family val="2"/>
          </rPr>
          <t>======
ID#AAABWYxkXZ4
Samantha Schumyn    (2024-09-30 21:09:59)
4800 F&amp;B min for the week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Unknown Author</author>
  </authors>
  <commentList>
    <comment ref="B22" authorId="0" shapeId="0" xr:uid="{00000000-0006-0000-0900-000001000000}">
      <text>
        <r>
          <rPr>
            <sz val="10"/>
            <rFont val="Arial"/>
            <family val="2"/>
          </rPr>
          <t>======
ID#AAABV_fvxFw
Samantha Schumyn    (2024-09-27 18:04:07)
17k F&amp;B min (340pp for the week at 50 pax)
------
ID#AAABWaDbVBE
Giancarlo Leone    (2024-10-01 19:51:58)
$340 p/p is for the week, but you are filling it in for each day. This results in a four-fold over-estimation of costs.</t>
        </r>
      </text>
    </comment>
    <comment ref="B33" authorId="0" shapeId="0" xr:uid="{00000000-0006-0000-0900-000002000000}">
      <text>
        <r>
          <rPr>
            <sz val="10"/>
            <rFont val="Arial"/>
            <family val="2"/>
          </rPr>
          <t>======
ID#AAABV_fvxFs
Samantha Schumyn    (2024-09-27 18:03:34)
Waive with 17k F&amp;B min (340pp for the week at 50 pax)</t>
        </r>
      </text>
    </comment>
    <comment ref="B34" authorId="0" shapeId="0" xr:uid="{00000000-0006-0000-0900-000003000000}">
      <text>
        <r>
          <rPr>
            <sz val="10"/>
            <rFont val="Arial"/>
            <family val="2"/>
          </rPr>
          <t>======
ID#AAABV_fvxF0
Samantha Schumyn    (2024-09-27 18:04:24)
https://drive.google.com/drive/folders/1uvvOlUFk7eH_U6SuWF_IYA537Ny5e_fD</t>
        </r>
      </text>
    </comment>
  </commentList>
</comments>
</file>

<file path=xl/sharedStrings.xml><?xml version="1.0" encoding="utf-8"?>
<sst xmlns="http://schemas.openxmlformats.org/spreadsheetml/2006/main" count="1456" uniqueCount="101">
  <si>
    <t xml:space="preserve">Proposed Location: </t>
  </si>
  <si>
    <t>Proposed Dates:</t>
  </si>
  <si>
    <t>Number of Virtual Users:</t>
  </si>
  <si>
    <t>Virtual Fee:</t>
  </si>
  <si>
    <t>Income</t>
  </si>
  <si>
    <t>Number of In-Person Users:</t>
  </si>
  <si>
    <t>In-Person Fee:</t>
  </si>
  <si>
    <t>Costs</t>
  </si>
  <si>
    <t>Number of Family:</t>
  </si>
  <si>
    <t>Family Fee:</t>
  </si>
  <si>
    <t>Net Income:</t>
  </si>
  <si>
    <t>Number of SES Members:</t>
  </si>
  <si>
    <t>Room Subsidy</t>
  </si>
  <si>
    <t>Sales Tax Rate:</t>
  </si>
  <si>
    <t>Service Charge Rate:</t>
  </si>
  <si>
    <t>Hotel:</t>
  </si>
  <si>
    <t>TBD</t>
  </si>
  <si>
    <t>Room Rate:</t>
  </si>
  <si>
    <t>Hotel Notes:</t>
  </si>
  <si>
    <t>Costs per Person</t>
  </si>
  <si>
    <t>F&amp;B Costs</t>
  </si>
  <si>
    <t>Item</t>
  </si>
  <si>
    <t>Tue</t>
  </si>
  <si>
    <t>Wed</t>
  </si>
  <si>
    <t>Thur</t>
  </si>
  <si>
    <t>Fri</t>
  </si>
  <si>
    <t>Total</t>
  </si>
  <si>
    <t>Breakfast</t>
  </si>
  <si>
    <t>Morning Break</t>
  </si>
  <si>
    <t>Lunch</t>
  </si>
  <si>
    <t>Afternoon Break</t>
  </si>
  <si>
    <t>Service Charge (xx%)</t>
  </si>
  <si>
    <t>Taxes (xx%)</t>
  </si>
  <si>
    <t>&lt;-- Pre-tax total per person</t>
  </si>
  <si>
    <t>&lt;-- Pre-tax food grand total</t>
  </si>
  <si>
    <t>Costs per Day</t>
  </si>
  <si>
    <t>Facility Costs</t>
  </si>
  <si>
    <t>Conference Facilities</t>
  </si>
  <si>
    <t>A/V: Screen</t>
  </si>
  <si>
    <t>A/V: Projector</t>
  </si>
  <si>
    <t>A/V: Podium</t>
  </si>
  <si>
    <t>A/V: Internet</t>
  </si>
  <si>
    <t>A/V: Setup/Tear-Down</t>
  </si>
  <si>
    <t>A/V: Event Tech Support</t>
  </si>
  <si>
    <t>Volleyball Court Fees</t>
  </si>
  <si>
    <t>Fixed Costs</t>
  </si>
  <si>
    <t>Cost</t>
  </si>
  <si>
    <t>Qty</t>
  </si>
  <si>
    <t>Paypal fee (virtual)</t>
  </si>
  <si>
    <t>Paypal fee (in-person)*</t>
  </si>
  <si>
    <t>Giveaways</t>
  </si>
  <si>
    <t>Room subsidy**</t>
  </si>
  <si>
    <t>*Less 4 ExCom and 1 Host</t>
  </si>
  <si>
    <t>**Subsidy per night (4 nights)</t>
  </si>
  <si>
    <t>Total Costs</t>
  </si>
  <si>
    <t>Total Cost</t>
  </si>
  <si>
    <t>Food (Users)</t>
  </si>
  <si>
    <t>Food (Family)</t>
  </si>
  <si>
    <t>Food (SES)</t>
  </si>
  <si>
    <t>Food Total</t>
  </si>
  <si>
    <t>Fixed</t>
  </si>
  <si>
    <t>GRAND TOTAL</t>
  </si>
  <si>
    <t>&lt;-- Cost per person (virtual, in-person, and SES)</t>
  </si>
  <si>
    <t>&lt;-- Cost per person (in-person and SES only)</t>
  </si>
  <si>
    <t>Fee</t>
  </si>
  <si>
    <t>Virtual Users</t>
  </si>
  <si>
    <t>In-Person Users*</t>
  </si>
  <si>
    <t>Family Members</t>
  </si>
  <si>
    <t>SES Members</t>
  </si>
  <si>
    <t>YYYY CDEGS Users' Group Conference Estimate</t>
  </si>
  <si>
    <t>Denver</t>
  </si>
  <si>
    <t>2025 CDEGS Users' Group Conference Estimate</t>
  </si>
  <si>
    <t>VENUE THREE</t>
  </si>
  <si>
    <t>The Estes Park Resort - Waterfront Hotel</t>
  </si>
  <si>
    <t>June 9-13, 2025</t>
  </si>
  <si>
    <t>Preferred Dates or Other:</t>
  </si>
  <si>
    <t>Drive time from DIA:</t>
  </si>
  <si>
    <t xml:space="preserve">The Estes Park Resort - Waterfront Hotel        </t>
  </si>
  <si>
    <t>GDrive</t>
  </si>
  <si>
    <t>9 -13 June, 2025</t>
  </si>
  <si>
    <t xml:space="preserve">The Lodge at Breckenridge        </t>
  </si>
  <si>
    <t xml:space="preserve">CLICK      Availbility:  June 2-6th </t>
  </si>
  <si>
    <t xml:space="preserve">The Landing At Estes Park	</t>
  </si>
  <si>
    <t xml:space="preserve">The Hythe, a Luxury Collection Resort, Vail </t>
  </si>
  <si>
    <t xml:space="preserve">GDrive </t>
  </si>
  <si>
    <t xml:space="preserve">St Julien Hotel &amp; Spa        </t>
  </si>
  <si>
    <t>DoubleTree Colorado Springs</t>
  </si>
  <si>
    <t>The Golden Hotel</t>
  </si>
  <si>
    <t>Mining Exchange, a Wyndham Grand Hotel</t>
  </si>
  <si>
    <t>&lt;-- Cost per person (in-person and SES only, does not include EXComm members)</t>
  </si>
  <si>
    <t>*Less 4 ExCom, PTF and 1 Host</t>
  </si>
  <si>
    <t>&lt;-- total per person</t>
  </si>
  <si>
    <t>&lt;-- food grand total</t>
  </si>
  <si>
    <t>Column1</t>
  </si>
  <si>
    <t>Number of In-Person Users (including excom):</t>
  </si>
  <si>
    <t>All day beverages</t>
  </si>
  <si>
    <t>Snacks/Afternoon break - Coscto run</t>
  </si>
  <si>
    <t>Early Virtual Fee:</t>
  </si>
  <si>
    <t>Early In-Person Fee:</t>
  </si>
  <si>
    <t>Excom</t>
  </si>
  <si>
    <t>Previous Year Reimbursment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</si>
</sst>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_);[Red]\(&quot;$&quot;#,##0\)"/>
    <numFmt numFmtId="165" formatCode="_(* #,##0.00_);_(* \(#,##0.00\);_(* &quot;-&quot;??_);_(@_)"/>
    <numFmt numFmtId="166" formatCode="_(\$* #,##0.00_);_(\$* \(#,##0.00\);_(\$* \-??_);_(@_)"/>
    <numFmt numFmtId="167" formatCode="\$#,##0.00"/>
  </numFmts>
  <fonts count="21" x14ac:knownFonts="1">
    <font>
      <sz val="11"/>
      <color theme="1"/>
      <name val="Calibri"/>
      <charset val="1"/>
    </font>
    <font>
      <b/>
      <sz val="16"/>
      <color theme="0"/>
      <name val="Calibri"/>
      <charset val="1"/>
    </font>
    <font>
      <sz val="11"/>
      <color theme="1"/>
      <name val="Roboto"/>
      <charset val="1"/>
    </font>
    <font>
      <sz val="12"/>
      <color theme="1"/>
      <name val="Calibri"/>
      <charset val="1"/>
    </font>
    <font>
      <sz val="11"/>
      <color theme="1"/>
      <name val="Arial"/>
      <charset val="1"/>
    </font>
    <font>
      <b/>
      <sz val="11"/>
      <color theme="1"/>
      <name val="Calibri"/>
      <charset val="1"/>
    </font>
    <font>
      <sz val="9"/>
      <color theme="1"/>
      <name val="Calibri"/>
      <charset val="1"/>
    </font>
    <font>
      <b/>
      <i/>
      <sz val="12"/>
      <color theme="1"/>
      <name val="Calibri"/>
      <charset val="1"/>
    </font>
    <font>
      <u/>
      <sz val="11"/>
      <color rgb="FF0000FF"/>
      <name val="Cambria"/>
      <charset val="1"/>
    </font>
    <font>
      <b/>
      <sz val="16"/>
      <color rgb="FFFFFFFF"/>
      <name val="Calibri"/>
      <charset val="1"/>
    </font>
    <font>
      <u/>
      <sz val="11"/>
      <color rgb="FF1155CC"/>
      <name val="Roboto"/>
      <charset val="1"/>
    </font>
    <font>
      <u/>
      <sz val="11"/>
      <color theme="1"/>
      <name val="Calibri"/>
      <charset val="1"/>
    </font>
    <font>
      <u/>
      <sz val="9"/>
      <color rgb="FF0000FF"/>
      <name val="Calibri"/>
      <charset val="1"/>
    </font>
    <font>
      <b/>
      <sz val="11"/>
      <color theme="1"/>
      <name val="Roboto"/>
      <charset val="1"/>
    </font>
    <font>
      <sz val="10"/>
      <name val="Arial"/>
      <family val="2"/>
    </font>
    <font>
      <u/>
      <sz val="11"/>
      <color rgb="FF0000FF"/>
      <name val="Roboto"/>
      <charset val="1"/>
    </font>
    <font>
      <u/>
      <sz val="11"/>
      <color rgb="FF0000FF"/>
      <name val="Calibri"/>
      <charset val="1"/>
    </font>
    <font>
      <u/>
      <sz val="11"/>
      <color rgb="FF0563C1"/>
      <name val="Calibri"/>
      <charset val="1"/>
    </font>
    <font>
      <b/>
      <sz val="11"/>
      <color theme="1"/>
      <name val="Arial"/>
      <charset val="1"/>
    </font>
    <font>
      <u/>
      <sz val="9"/>
      <color rgb="FF0563C1"/>
      <name val="Calibri"/>
      <charset val="1"/>
    </font>
    <font>
      <u/>
      <sz val="11"/>
      <color theme="1"/>
      <name val="Roboto"/>
      <charset val="1"/>
    </font>
  </fonts>
  <fills count="11">
    <fill>
      <patternFill patternType="none"/>
    </fill>
    <fill>
      <patternFill patternType="gray125"/>
    </fill>
    <fill>
      <patternFill patternType="solid">
        <fgColor rgb="FF2F5496"/>
        <bgColor rgb="FF1155CC"/>
      </patternFill>
    </fill>
    <fill>
      <patternFill patternType="solid">
        <fgColor rgb="FFCFE2F3"/>
        <bgColor rgb="FFD9E2F3"/>
      </patternFill>
    </fill>
    <fill>
      <patternFill patternType="solid">
        <fgColor rgb="FFD9E2F3"/>
        <bgColor rgb="FFCFE2F3"/>
      </patternFill>
    </fill>
    <fill>
      <patternFill patternType="solid">
        <fgColor rgb="FFFEF2CB"/>
        <bgColor rgb="FFF2F2F2"/>
      </patternFill>
    </fill>
    <fill>
      <patternFill patternType="solid">
        <fgColor rgb="FFE2EFD9"/>
        <bgColor rgb="FFEFEFEF"/>
      </patternFill>
    </fill>
    <fill>
      <patternFill patternType="solid">
        <fgColor rgb="FFF7CAAC"/>
        <bgColor rgb="FFFEF2CB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FEFEF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4A86E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rgb="FFEFEFE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rgb="FFEFEFEF"/>
      </bottom>
      <diagonal/>
    </border>
    <border>
      <left/>
      <right/>
      <top/>
      <bottom style="thin">
        <color rgb="FFEFEFEF"/>
      </bottom>
      <diagonal/>
    </border>
    <border>
      <left style="double">
        <color theme="8"/>
      </left>
      <right/>
      <top/>
      <bottom/>
      <diagonal/>
    </border>
    <border>
      <left style="double">
        <color theme="8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theme="8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auto="1"/>
      </left>
      <right style="thin">
        <color auto="1"/>
      </right>
      <top style="thin">
        <color rgb="FFEFEFEF"/>
      </top>
      <bottom style="thin">
        <color rgb="FFEFEFEF"/>
      </bottom>
      <diagonal/>
    </border>
    <border>
      <left style="thin">
        <color auto="1"/>
      </left>
      <right style="thin">
        <color auto="1"/>
      </right>
      <top style="thin">
        <color rgb="FFEFEFEF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1" fillId="5" borderId="4" xfId="0" applyFont="1" applyFill="1" applyBorder="1"/>
    <xf numFmtId="0" fontId="0" fillId="5" borderId="4" xfId="0" applyFill="1" applyBorder="1"/>
    <xf numFmtId="0" fontId="7" fillId="0" borderId="7" xfId="0" applyFont="1" applyBorder="1"/>
    <xf numFmtId="0" fontId="3" fillId="4" borderId="0" xfId="0" applyFont="1" applyFill="1"/>
    <xf numFmtId="0" fontId="2" fillId="3" borderId="1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4" fillId="0" borderId="2" xfId="0" applyFont="1" applyBorder="1"/>
    <xf numFmtId="0" fontId="4" fillId="0" borderId="3" xfId="0" applyFont="1" applyBorder="1"/>
    <xf numFmtId="166" fontId="0" fillId="5" borderId="4" xfId="0" applyNumberFormat="1" applyFill="1" applyBorder="1"/>
    <xf numFmtId="0" fontId="5" fillId="6" borderId="0" xfId="0" applyFont="1" applyFill="1"/>
    <xf numFmtId="166" fontId="5" fillId="6" borderId="0" xfId="0" applyNumberFormat="1" applyFont="1" applyFill="1"/>
    <xf numFmtId="0" fontId="5" fillId="4" borderId="5" xfId="0" applyFont="1" applyFill="1" applyBorder="1"/>
    <xf numFmtId="166" fontId="5" fillId="4" borderId="5" xfId="0" applyNumberFormat="1" applyFont="1" applyFill="1" applyBorder="1"/>
    <xf numFmtId="0" fontId="5" fillId="7" borderId="0" xfId="0" applyFont="1" applyFill="1"/>
    <xf numFmtId="166" fontId="5" fillId="7" borderId="0" xfId="0" applyNumberFormat="1" applyFont="1" applyFill="1"/>
    <xf numFmtId="9" fontId="0" fillId="5" borderId="4" xfId="0" applyNumberFormat="1" applyFill="1" applyBorder="1"/>
    <xf numFmtId="0" fontId="5" fillId="0" borderId="0" xfId="0" applyFont="1"/>
    <xf numFmtId="0" fontId="2" fillId="0" borderId="6" xfId="0" applyFont="1" applyBorder="1" applyAlignment="1">
      <alignment horizontal="right" wrapText="1"/>
    </xf>
    <xf numFmtId="0" fontId="7" fillId="0" borderId="0" xfId="0" applyFont="1"/>
    <xf numFmtId="0" fontId="4" fillId="0" borderId="0" xfId="0" applyFont="1"/>
    <xf numFmtId="166" fontId="0" fillId="0" borderId="0" xfId="0" applyNumberFormat="1"/>
    <xf numFmtId="166" fontId="0" fillId="0" borderId="8" xfId="0" applyNumberFormat="1" applyBorder="1"/>
    <xf numFmtId="0" fontId="2" fillId="8" borderId="6" xfId="0" applyFont="1" applyFill="1" applyBorder="1" applyAlignment="1">
      <alignment horizontal="right" wrapText="1"/>
    </xf>
    <xf numFmtId="0" fontId="0" fillId="0" borderId="5" xfId="0" applyBorder="1"/>
    <xf numFmtId="166" fontId="0" fillId="0" borderId="5" xfId="0" applyNumberFormat="1" applyBorder="1"/>
    <xf numFmtId="166" fontId="0" fillId="0" borderId="9" xfId="0" applyNumberFormat="1" applyBorder="1"/>
    <xf numFmtId="0" fontId="0" fillId="0" borderId="10" xfId="0" applyBorder="1"/>
    <xf numFmtId="166" fontId="0" fillId="0" borderId="10" xfId="0" applyNumberFormat="1" applyBorder="1"/>
    <xf numFmtId="166" fontId="0" fillId="0" borderId="11" xfId="0" applyNumberFormat="1" applyBorder="1"/>
    <xf numFmtId="0" fontId="0" fillId="9" borderId="0" xfId="0" applyFill="1"/>
    <xf numFmtId="166" fontId="0" fillId="9" borderId="0" xfId="0" applyNumberFormat="1" applyFill="1"/>
    <xf numFmtId="166" fontId="0" fillId="9" borderId="8" xfId="0" applyNumberFormat="1" applyFill="1" applyBorder="1"/>
    <xf numFmtId="0" fontId="2" fillId="8" borderId="0" xfId="0" applyFont="1" applyFill="1" applyAlignment="1">
      <alignment horizontal="right" wrapText="1"/>
    </xf>
    <xf numFmtId="166" fontId="2" fillId="8" borderId="6" xfId="0" applyNumberFormat="1" applyFont="1" applyFill="1" applyBorder="1" applyAlignment="1">
      <alignment horizontal="right" wrapText="1"/>
    </xf>
    <xf numFmtId="0" fontId="6" fillId="0" borderId="0" xfId="0" applyFont="1"/>
    <xf numFmtId="0" fontId="0" fillId="0" borderId="0" xfId="0" applyAlignment="1">
      <alignment horizontal="left"/>
    </xf>
    <xf numFmtId="166" fontId="0" fillId="0" borderId="0" xfId="0" applyNumberFormat="1" applyAlignment="1">
      <alignment horizontal="left"/>
    </xf>
    <xf numFmtId="0" fontId="0" fillId="0" borderId="12" xfId="0" applyBorder="1" applyAlignment="1">
      <alignment horizontal="left"/>
    </xf>
    <xf numFmtId="166" fontId="0" fillId="0" borderId="12" xfId="0" applyNumberFormat="1" applyBorder="1"/>
    <xf numFmtId="0" fontId="5" fillId="9" borderId="0" xfId="0" applyFont="1" applyFill="1"/>
    <xf numFmtId="166" fontId="5" fillId="9" borderId="0" xfId="0" applyNumberFormat="1" applyFont="1" applyFill="1"/>
    <xf numFmtId="0" fontId="0" fillId="4" borderId="0" xfId="0" applyFill="1"/>
    <xf numFmtId="166" fontId="5" fillId="4" borderId="0" xfId="0" applyNumberFormat="1" applyFont="1" applyFill="1"/>
    <xf numFmtId="166" fontId="5" fillId="0" borderId="0" xfId="0" applyNumberFormat="1" applyFont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8" fillId="0" borderId="0" xfId="0" applyFont="1" applyAlignment="1">
      <alignment horizontal="center"/>
    </xf>
    <xf numFmtId="0" fontId="8" fillId="3" borderId="0" xfId="0" applyFont="1" applyFill="1" applyAlignment="1">
      <alignment horizontal="center"/>
    </xf>
    <xf numFmtId="9" fontId="0" fillId="0" borderId="0" xfId="0" applyNumberFormat="1" applyAlignment="1">
      <alignment horizontal="center"/>
    </xf>
    <xf numFmtId="9" fontId="0" fillId="3" borderId="0" xfId="0" applyNumberFormat="1" applyFill="1" applyAlignment="1">
      <alignment horizontal="center"/>
    </xf>
    <xf numFmtId="167" fontId="0" fillId="0" borderId="0" xfId="0" applyNumberFormat="1" applyAlignment="1">
      <alignment horizontal="center"/>
    </xf>
    <xf numFmtId="167" fontId="0" fillId="3" borderId="0" xfId="0" applyNumberFormat="1" applyFill="1" applyAlignment="1">
      <alignment horizontal="center"/>
    </xf>
    <xf numFmtId="166" fontId="0" fillId="3" borderId="0" xfId="0" applyNumberFormat="1" applyFill="1" applyAlignment="1">
      <alignment horizontal="center"/>
    </xf>
    <xf numFmtId="166" fontId="0" fillId="0" borderId="0" xfId="0" applyNumberFormat="1" applyAlignment="1">
      <alignment horizontal="center"/>
    </xf>
    <xf numFmtId="0" fontId="2" fillId="0" borderId="13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166" fontId="2" fillId="10" borderId="6" xfId="0" applyNumberFormat="1" applyFont="1" applyFill="1" applyBorder="1" applyAlignment="1">
      <alignment horizontal="right" wrapText="1"/>
    </xf>
    <xf numFmtId="166" fontId="2" fillId="0" borderId="6" xfId="0" applyNumberFormat="1" applyFont="1" applyBorder="1" applyAlignment="1">
      <alignment horizontal="right" wrapText="1"/>
    </xf>
    <xf numFmtId="166" fontId="13" fillId="0" borderId="6" xfId="0" applyNumberFormat="1" applyFont="1" applyBorder="1" applyAlignment="1">
      <alignment horizontal="right" wrapText="1"/>
    </xf>
    <xf numFmtId="0" fontId="2" fillId="3" borderId="0" xfId="0" applyFont="1" applyFill="1" applyAlignment="1">
      <alignment horizontal="center" wrapText="1"/>
    </xf>
    <xf numFmtId="0" fontId="15" fillId="0" borderId="2" xfId="0" applyFont="1" applyBorder="1" applyAlignment="1">
      <alignment horizontal="center" wrapText="1"/>
    </xf>
    <xf numFmtId="0" fontId="15" fillId="0" borderId="6" xfId="0" applyFont="1" applyBorder="1" applyAlignment="1">
      <alignment horizontal="right" wrapText="1"/>
    </xf>
    <xf numFmtId="166" fontId="13" fillId="8" borderId="6" xfId="0" applyNumberFormat="1" applyFont="1" applyFill="1" applyBorder="1" applyAlignment="1">
      <alignment horizontal="right" wrapText="1"/>
    </xf>
    <xf numFmtId="166" fontId="4" fillId="0" borderId="0" xfId="0" applyNumberFormat="1" applyFont="1"/>
    <xf numFmtId="166" fontId="18" fillId="0" borderId="0" xfId="0" applyNumberFormat="1" applyFont="1"/>
    <xf numFmtId="0" fontId="20" fillId="0" borderId="2" xfId="0" applyFont="1" applyBorder="1" applyAlignment="1">
      <alignment horizontal="center" wrapText="1"/>
    </xf>
    <xf numFmtId="164" fontId="0" fillId="0" borderId="0" xfId="0" applyNumberFormat="1"/>
    <xf numFmtId="165" fontId="0" fillId="0" borderId="0" xfId="0" applyNumberFormat="1"/>
    <xf numFmtId="0" fontId="0" fillId="5" borderId="4" xfId="0" quotePrefix="1" applyFill="1" applyBorder="1"/>
    <xf numFmtId="0" fontId="6" fillId="5" borderId="4" xfId="0" applyFont="1" applyFill="1" applyBorder="1" applyAlignment="1">
      <alignment horizontal="left" vertical="top" wrapText="1"/>
    </xf>
    <xf numFmtId="0" fontId="7" fillId="0" borderId="7" xfId="0" applyFont="1" applyBorder="1"/>
    <xf numFmtId="0" fontId="1" fillId="2" borderId="0" xfId="0" applyFont="1" applyFill="1" applyAlignment="1">
      <alignment vertical="center"/>
    </xf>
    <xf numFmtId="0" fontId="3" fillId="4" borderId="0" xfId="0" applyFont="1" applyFill="1"/>
    <xf numFmtId="14" fontId="3" fillId="4" borderId="0" xfId="0" applyNumberFormat="1" applyFont="1" applyFill="1"/>
    <xf numFmtId="0" fontId="0" fillId="5" borderId="4" xfId="0" applyFill="1" applyBorder="1" applyAlignment="1">
      <alignment horizontal="center"/>
    </xf>
    <xf numFmtId="0" fontId="0" fillId="5" borderId="4" xfId="0" applyFill="1" applyBorder="1"/>
    <xf numFmtId="0" fontId="12" fillId="5" borderId="4" xfId="0" applyFont="1" applyFill="1" applyBorder="1" applyAlignment="1">
      <alignment horizontal="left" vertical="top" wrapText="1"/>
    </xf>
    <xf numFmtId="0" fontId="9" fillId="2" borderId="0" xfId="0" applyFont="1" applyFill="1" applyAlignment="1">
      <alignment vertical="center"/>
    </xf>
    <xf numFmtId="0" fontId="11" fillId="5" borderId="4" xfId="0" applyFont="1" applyFill="1" applyBorder="1"/>
    <xf numFmtId="0" fontId="16" fillId="5" borderId="4" xfId="0" applyFont="1" applyFill="1" applyBorder="1"/>
    <xf numFmtId="0" fontId="17" fillId="5" borderId="4" xfId="0" applyFont="1" applyFill="1" applyBorder="1"/>
    <xf numFmtId="0" fontId="19" fillId="5" borderId="4" xfId="0" applyFont="1" applyFill="1" applyBorder="1" applyAlignment="1">
      <alignment horizontal="left" vertical="top" wrapText="1"/>
    </xf>
  </cellXfs>
  <cellStyles count="1">
    <cellStyle name="Normal" xfId="0" builtinId="0"/>
  </cellStyles>
  <dxfs count="1">
    <dxf>
      <numFmt numFmtId="166" formatCode="_(\$* #,##0.00_);_(\$* \(#,##0.00\);_(\$* \-??_);_(@_)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155CC"/>
      <rgbColor rgb="FFD9E2F3"/>
      <rgbColor rgb="FF808080"/>
      <rgbColor rgb="FF5B9BD5"/>
      <rgbColor rgb="FF993366"/>
      <rgbColor rgb="FFFEF2CB"/>
      <rgbColor rgb="FFEFEFEF"/>
      <rgbColor rgb="FF660066"/>
      <rgbColor rgb="FFFF8080"/>
      <rgbColor rgb="FF0563C1"/>
      <rgbColor rgb="FFCFE2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E2EFD9"/>
      <rgbColor rgb="FFFFFF99"/>
      <rgbColor rgb="FF99CCFF"/>
      <rgbColor rgb="FFFF99CC"/>
      <rgbColor rgb="FFCC99FF"/>
      <rgbColor rgb="FFF7CAAC"/>
      <rgbColor rgb="FF4472C4"/>
      <rgbColor rgb="FF33CCCC"/>
      <rgbColor rgb="FF99CC00"/>
      <rgbColor rgb="FFFFCC00"/>
      <rgbColor rgb="FFFF9900"/>
      <rgbColor rgb="FFFF6600"/>
      <rgbColor rgb="FF4A86E8"/>
      <rgbColor rgb="FF969696"/>
      <rgbColor rgb="FF003366"/>
      <rgbColor rgb="FF339966"/>
      <rgbColor rgb="FF003300"/>
      <rgbColor rgb="FF333300"/>
      <rgbColor rgb="FF993300"/>
      <rgbColor rgb="FF993366"/>
      <rgbColor rgb="FF2F5496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22:G30" totalsRowCount="1">
  <tableColumns count="7">
    <tableColumn id="1" xr3:uid="{00000000-0010-0000-0000-000001000000}" name="Item"/>
    <tableColumn id="2" xr3:uid="{00000000-0010-0000-0000-000002000000}" name="Tue"/>
    <tableColumn id="3" xr3:uid="{00000000-0010-0000-0000-000003000000}" name="Wed"/>
    <tableColumn id="4" xr3:uid="{00000000-0010-0000-0000-000004000000}" name="Thur"/>
    <tableColumn id="5" xr3:uid="{00000000-0010-0000-0000-000005000000}" name="Fri"/>
    <tableColumn id="6" xr3:uid="{00000000-0010-0000-0000-000006000000}" name="Total"/>
    <tableColumn id="7" xr3:uid="{7BFBFDBC-6E7B-461B-9EA6-E514BA7AC71F}" name="Column1" totalsRowFunction="custom" totalsRowDxfId="0">
      <totalsRowFormula>G29*SUM(NumInPersonUsers,NumFamily,NumSES)</totalsRowFormula>
    </tableColumn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09000000}" name="Table_9" displayName="Table_9" ref="A70:D76" totalsRowShown="0">
  <tableColumns count="4">
    <tableColumn id="1" xr3:uid="{00000000-0010-0000-0900-000001000000}" name="Item"/>
    <tableColumn id="2" xr3:uid="{00000000-0010-0000-0900-000002000000}" name="Fee"/>
    <tableColumn id="3" xr3:uid="{00000000-0010-0000-0900-000003000000}" name="Qty"/>
    <tableColumn id="4" xr3:uid="{00000000-0010-0000-0900-000004000000}" name="Income"/>
  </tableColumns>
  <tableStyleInfo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63000000}" name="Table_110" displayName="Table_110" ref="M69:M74" totalsRowShown="0">
  <tableColumns count="1">
    <tableColumn id="1" xr3:uid="{00000000-0010-0000-6300-000001000000}" name="Item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A000000}" name="Table_11" displayName="Table_11" ref="A21:F28" totalsRowShown="0">
  <tableColumns count="6">
    <tableColumn id="1" xr3:uid="{00000000-0010-0000-0A00-000001000000}" name="Item"/>
    <tableColumn id="2" xr3:uid="{00000000-0010-0000-0A00-000002000000}" name="Tue"/>
    <tableColumn id="3" xr3:uid="{00000000-0010-0000-0A00-000003000000}" name="Wed"/>
    <tableColumn id="4" xr3:uid="{00000000-0010-0000-0A00-000004000000}" name="Thur"/>
    <tableColumn id="5" xr3:uid="{00000000-0010-0000-0A00-000005000000}" name="Fri"/>
    <tableColumn id="6" xr3:uid="{00000000-0010-0000-0A00-000006000000}" name="Total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B000000}" name="Table_12" displayName="Table_12" ref="K21:K28" totalsRowShown="0">
  <tableColumns count="1">
    <tableColumn id="1" xr3:uid="{00000000-0010-0000-0B00-000001000000}" name="Item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C000000}" name="Table_13" displayName="Table_13" ref="A32:F43" totalsRowShown="0">
  <tableColumns count="6">
    <tableColumn id="1" xr3:uid="{00000000-0010-0000-0C00-000001000000}" name="Item"/>
    <tableColumn id="2" xr3:uid="{00000000-0010-0000-0C00-000002000000}" name="Tue"/>
    <tableColumn id="3" xr3:uid="{00000000-0010-0000-0C00-000003000000}" name="Wed"/>
    <tableColumn id="4" xr3:uid="{00000000-0010-0000-0C00-000004000000}" name="Thur"/>
    <tableColumn id="5" xr3:uid="{00000000-0010-0000-0C00-000005000000}" name="Fri"/>
    <tableColumn id="6" xr3:uid="{00000000-0010-0000-0C00-000006000000}" name="Total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D000000}" name="Table_14" displayName="Table_14" ref="K32:K43" totalsRowShown="0">
  <tableColumns count="1">
    <tableColumn id="1" xr3:uid="{00000000-0010-0000-0D00-000001000000}" name="Item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E000000}" name="Table_15" displayName="Table_15" ref="A47:D54" totalsRowShown="0">
  <tableColumns count="4">
    <tableColumn id="1" xr3:uid="{00000000-0010-0000-0E00-000001000000}" name="Item"/>
    <tableColumn id="2" xr3:uid="{00000000-0010-0000-0E00-000002000000}" name="Cost"/>
    <tableColumn id="3" xr3:uid="{00000000-0010-0000-0E00-000003000000}" name="Qty"/>
    <tableColumn id="4" xr3:uid="{00000000-0010-0000-0E00-000004000000}" name="Total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F000000}" name="Table_16" displayName="Table_16" ref="K47:K54" totalsRowShown="0">
  <tableColumns count="1">
    <tableColumn id="1" xr3:uid="{00000000-0010-0000-0F00-000001000000}" name="Item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0000000}" name="Table_17" displayName="Table_17" ref="A59:B65" totalsRowShown="0">
  <tableColumns count="2">
    <tableColumn id="1" xr3:uid="{00000000-0010-0000-1000-000001000000}" name="Item"/>
    <tableColumn id="2" xr3:uid="{00000000-0010-0000-1000-000002000000}" name="Total Cost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1000000}" name="Table_18" displayName="Table_18" ref="K59:K65" totalsRowShown="0">
  <tableColumns count="1">
    <tableColumn id="1" xr3:uid="{00000000-0010-0000-1100-000001000000}" name="Item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12000000}" name="Table_19" displayName="Table_19" ref="A69:D74" totalsRowShown="0">
  <tableColumns count="4">
    <tableColumn id="1" xr3:uid="{00000000-0010-0000-1200-000001000000}" name="Item"/>
    <tableColumn id="2" xr3:uid="{00000000-0010-0000-1200-000002000000}" name="Fee"/>
    <tableColumn id="3" xr3:uid="{00000000-0010-0000-1200-000003000000}" name="Qty"/>
    <tableColumn id="4" xr3:uid="{00000000-0010-0000-1200-000004000000}" name="Inco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10" displayName="Table_10" ref="M70:N75" totalsRowShown="0">
  <tableColumns count="2">
    <tableColumn id="1" xr3:uid="{00000000-0010-0000-0100-000001000000}" name="Item"/>
    <tableColumn id="2" xr3:uid="{00000000-0010-0000-0100-000002000000}" name="Fee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3000000}" name="Table_20" displayName="Table_20" ref="K69:K74" totalsRowShown="0">
  <tableColumns count="1">
    <tableColumn id="1" xr3:uid="{00000000-0010-0000-1300-000001000000}" name="Item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14000000}" name="Table_21" displayName="Table_21" ref="A21:F28" totalsRowShown="0">
  <tableColumns count="6">
    <tableColumn id="1" xr3:uid="{00000000-0010-0000-1400-000001000000}" name="Item"/>
    <tableColumn id="2" xr3:uid="{00000000-0010-0000-1400-000002000000}" name="Tue"/>
    <tableColumn id="3" xr3:uid="{00000000-0010-0000-1400-000003000000}" name="Wed"/>
    <tableColumn id="4" xr3:uid="{00000000-0010-0000-1400-000004000000}" name="Thur"/>
    <tableColumn id="5" xr3:uid="{00000000-0010-0000-1400-000005000000}" name="Fri"/>
    <tableColumn id="6" xr3:uid="{00000000-0010-0000-1400-000006000000}" name="Total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5000000}" name="Table_22" displayName="Table_22" ref="M21:M28" totalsRowShown="0">
  <tableColumns count="1">
    <tableColumn id="1" xr3:uid="{00000000-0010-0000-1500-000001000000}" name="Item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6000000}" name="Table_23" displayName="Table_23" ref="A32:F43" totalsRowShown="0">
  <tableColumns count="6">
    <tableColumn id="1" xr3:uid="{00000000-0010-0000-1600-000001000000}" name="Item"/>
    <tableColumn id="2" xr3:uid="{00000000-0010-0000-1600-000002000000}" name="Tue"/>
    <tableColumn id="3" xr3:uid="{00000000-0010-0000-1600-000003000000}" name="Wed"/>
    <tableColumn id="4" xr3:uid="{00000000-0010-0000-1600-000004000000}" name="Thur"/>
    <tableColumn id="5" xr3:uid="{00000000-0010-0000-1600-000005000000}" name="Fri"/>
    <tableColumn id="6" xr3:uid="{00000000-0010-0000-1600-000006000000}" name="Total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7000000}" name="Table_24" displayName="Table_24" ref="M32:N43" headerRowCount="0" totalsRowShown="0">
  <tableColumns count="2">
    <tableColumn id="1" xr3:uid="{00000000-0010-0000-1700-000001000000}" name="Column1"/>
    <tableColumn id="2" xr3:uid="{00000000-0010-0000-1700-000002000000}" name="Column2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8000000}" name="Table_25" displayName="Table_25" ref="A47:D54" totalsRowShown="0">
  <tableColumns count="4">
    <tableColumn id="1" xr3:uid="{00000000-0010-0000-1800-000001000000}" name="Item"/>
    <tableColumn id="2" xr3:uid="{00000000-0010-0000-1800-000002000000}" name="Cost"/>
    <tableColumn id="3" xr3:uid="{00000000-0010-0000-1800-000003000000}" name="Qty"/>
    <tableColumn id="4" xr3:uid="{00000000-0010-0000-1800-000004000000}" name="Total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9000000}" name="Table_26" displayName="Table_26" ref="M47:M54" totalsRowShown="0">
  <tableColumns count="1">
    <tableColumn id="1" xr3:uid="{00000000-0010-0000-1900-000001000000}" name="Item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A000000}" name="Table_27" displayName="Table_27" ref="A59:B65" totalsRowShown="0">
  <tableColumns count="2">
    <tableColumn id="1" xr3:uid="{00000000-0010-0000-1A00-000001000000}" name="Item"/>
    <tableColumn id="2" xr3:uid="{00000000-0010-0000-1A00-000002000000}" name="Total Cost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1B000000}" name="Table_28" displayName="Table_28" ref="M59:M65" totalsRowShown="0">
  <tableColumns count="1">
    <tableColumn id="1" xr3:uid="{00000000-0010-0000-1B00-000001000000}" name="Item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1C000000}" name="Table_29" displayName="Table_29" ref="A69:D74" totalsRowShown="0">
  <tableColumns count="4">
    <tableColumn id="1" xr3:uid="{00000000-0010-0000-1C00-000001000000}" name="Item"/>
    <tableColumn id="2" xr3:uid="{00000000-0010-0000-1C00-000002000000}" name="Fee"/>
    <tableColumn id="3" xr3:uid="{00000000-0010-0000-1C00-000003000000}" name="Qty"/>
    <tableColumn id="4" xr3:uid="{00000000-0010-0000-1C00-000004000000}" name="Inco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02000000}" name="Table_2" displayName="Table_2" ref="M22:M29" totalsRowShown="0">
  <tableColumns count="1">
    <tableColumn id="1" xr3:uid="{00000000-0010-0000-0200-000001000000}" name="Item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1D000000}" name="Table_30" displayName="Table_30" ref="M69:M74" totalsRowShown="0">
  <tableColumns count="1">
    <tableColumn id="1" xr3:uid="{00000000-0010-0000-1D00-000001000000}" name="Item"/>
  </tableColumns>
  <tableStyleInfo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1E000000}" name="Table_31" displayName="Table_31" ref="A21:F28" totalsRowShown="0">
  <tableColumns count="6">
    <tableColumn id="1" xr3:uid="{00000000-0010-0000-1E00-000001000000}" name="Item"/>
    <tableColumn id="2" xr3:uid="{00000000-0010-0000-1E00-000002000000}" name="Tue"/>
    <tableColumn id="3" xr3:uid="{00000000-0010-0000-1E00-000003000000}" name="Wed"/>
    <tableColumn id="4" xr3:uid="{00000000-0010-0000-1E00-000004000000}" name="Thur"/>
    <tableColumn id="5" xr3:uid="{00000000-0010-0000-1E00-000005000000}" name="Fri"/>
    <tableColumn id="6" xr3:uid="{00000000-0010-0000-1E00-000006000000}" name="Total"/>
  </tableColumns>
  <tableStyleInfo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1F000000}" name="Table_32" displayName="Table_32" ref="M21:M28" totalsRowShown="0">
  <tableColumns count="1">
    <tableColumn id="1" xr3:uid="{00000000-0010-0000-1F00-000001000000}" name="Item"/>
  </tableColumns>
  <tableStyleInfo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0000000}" name="Table_33" displayName="Table_33" ref="A32:F43" totalsRowShown="0">
  <tableColumns count="6">
    <tableColumn id="1" xr3:uid="{00000000-0010-0000-2000-000001000000}" name="Item"/>
    <tableColumn id="2" xr3:uid="{00000000-0010-0000-2000-000002000000}" name="Tue"/>
    <tableColumn id="3" xr3:uid="{00000000-0010-0000-2000-000003000000}" name="Wed"/>
    <tableColumn id="4" xr3:uid="{00000000-0010-0000-2000-000004000000}" name="Thur"/>
    <tableColumn id="5" xr3:uid="{00000000-0010-0000-2000-000005000000}" name="Fri"/>
    <tableColumn id="6" xr3:uid="{00000000-0010-0000-2000-000006000000}" name="Total"/>
  </tableColumns>
  <tableStyleInfo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1000000}" name="Table_34" displayName="Table_34" ref="M32:N43" headerRowCount="0" totalsRowShown="0">
  <tableColumns count="2">
    <tableColumn id="1" xr3:uid="{00000000-0010-0000-2100-000001000000}" name="Column1"/>
    <tableColumn id="2" xr3:uid="{00000000-0010-0000-2100-000002000000}" name="Column2"/>
  </tableColumns>
  <tableStyleInfo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2000000}" name="Table_35" displayName="Table_35" ref="A47:D54" totalsRowShown="0">
  <tableColumns count="4">
    <tableColumn id="1" xr3:uid="{00000000-0010-0000-2200-000001000000}" name="Item"/>
    <tableColumn id="2" xr3:uid="{00000000-0010-0000-2200-000002000000}" name="Cost"/>
    <tableColumn id="3" xr3:uid="{00000000-0010-0000-2200-000003000000}" name="Qty"/>
    <tableColumn id="4" xr3:uid="{00000000-0010-0000-2200-000004000000}" name="Total"/>
  </tableColumns>
  <tableStyleInfo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3000000}" name="Table_36" displayName="Table_36" ref="M47:N54" headerRowCount="0" totalsRowShown="0">
  <tableColumns count="2">
    <tableColumn id="1" xr3:uid="{00000000-0010-0000-2300-000001000000}" name="Column1"/>
    <tableColumn id="2" xr3:uid="{00000000-0010-0000-2300-000002000000}" name="Column2"/>
  </tableColumns>
  <tableStyleInfo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24000000}" name="Table_37" displayName="Table_37" ref="A59:B65" totalsRowShown="0">
  <tableColumns count="2">
    <tableColumn id="1" xr3:uid="{00000000-0010-0000-2400-000001000000}" name="Item"/>
    <tableColumn id="2" xr3:uid="{00000000-0010-0000-2400-000002000000}" name="Total Cost"/>
  </tableColumns>
  <tableStyleInfo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5000000}" name="Table_38" displayName="Table_38" ref="M59:N65" headerRowCount="0" totalsRowShown="0">
  <tableColumns count="2">
    <tableColumn id="1" xr3:uid="{00000000-0010-0000-2500-000001000000}" name="Column1"/>
    <tableColumn id="2" xr3:uid="{00000000-0010-0000-2500-000002000000}" name="Column2"/>
  </tableColumns>
  <tableStyleInfo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6000000}" name="Table_39" displayName="Table_39" ref="A69:D74" totalsRowShown="0">
  <tableColumns count="4">
    <tableColumn id="1" xr3:uid="{00000000-0010-0000-2600-000001000000}" name="Item"/>
    <tableColumn id="2" xr3:uid="{00000000-0010-0000-2600-000002000000}" name="Fee"/>
    <tableColumn id="3" xr3:uid="{00000000-0010-0000-2600-000003000000}" name="Qty"/>
    <tableColumn id="4" xr3:uid="{00000000-0010-0000-2600-000004000000}" name="Inco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03000000}" name="Table_3" displayName="Table_3" ref="A33:F44" totalsRowShown="0">
  <tableColumns count="6">
    <tableColumn id="1" xr3:uid="{00000000-0010-0000-0300-000001000000}" name="Item"/>
    <tableColumn id="2" xr3:uid="{00000000-0010-0000-0300-000002000000}" name="Tue"/>
    <tableColumn id="3" xr3:uid="{00000000-0010-0000-0300-000003000000}" name="Wed"/>
    <tableColumn id="4" xr3:uid="{00000000-0010-0000-0300-000004000000}" name="Thur"/>
    <tableColumn id="5" xr3:uid="{00000000-0010-0000-0300-000005000000}" name="Fri"/>
    <tableColumn id="6" xr3:uid="{00000000-0010-0000-0300-000006000000}" name="Total"/>
  </tableColumns>
  <tableStyleInfo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27000000}" name="Table_40" displayName="Table_40" ref="M69:N74" totalsRowShown="0">
  <tableColumns count="2">
    <tableColumn id="1" xr3:uid="{00000000-0010-0000-2700-000001000000}" name="Item"/>
    <tableColumn id="2" xr3:uid="{00000000-0010-0000-2700-000002000000}" name="Fee"/>
  </tableColumns>
  <tableStyleInfo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28000000}" name="Table_41" displayName="Table_41" ref="A21:F28" totalsRowShown="0">
  <tableColumns count="6">
    <tableColumn id="1" xr3:uid="{00000000-0010-0000-2800-000001000000}" name="Item"/>
    <tableColumn id="2" xr3:uid="{00000000-0010-0000-2800-000002000000}" name="Tue"/>
    <tableColumn id="3" xr3:uid="{00000000-0010-0000-2800-000003000000}" name="Wed"/>
    <tableColumn id="4" xr3:uid="{00000000-0010-0000-2800-000004000000}" name="Thur"/>
    <tableColumn id="5" xr3:uid="{00000000-0010-0000-2800-000005000000}" name="Fri"/>
    <tableColumn id="6" xr3:uid="{00000000-0010-0000-2800-000006000000}" name="Total"/>
  </tableColumns>
  <tableStyleInfo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29000000}" name="Table_42" displayName="Table_42" ref="M21:M28" totalsRowShown="0">
  <tableColumns count="1">
    <tableColumn id="1" xr3:uid="{00000000-0010-0000-2900-000001000000}" name="Item"/>
  </tableColumns>
  <tableStyleInfo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2A000000}" name="Table_43" displayName="Table_43" ref="A32:F43" totalsRowShown="0">
  <tableColumns count="6">
    <tableColumn id="1" xr3:uid="{00000000-0010-0000-2A00-000001000000}" name="Item"/>
    <tableColumn id="2" xr3:uid="{00000000-0010-0000-2A00-000002000000}" name="Tue"/>
    <tableColumn id="3" xr3:uid="{00000000-0010-0000-2A00-000003000000}" name="Wed"/>
    <tableColumn id="4" xr3:uid="{00000000-0010-0000-2A00-000004000000}" name="Thur"/>
    <tableColumn id="5" xr3:uid="{00000000-0010-0000-2A00-000005000000}" name="Fri"/>
    <tableColumn id="6" xr3:uid="{00000000-0010-0000-2A00-000006000000}" name="Total"/>
  </tableColumns>
  <tableStyleInfo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2B000000}" name="Table_44" displayName="Table_44" ref="M32:N43" headerRowCount="0" totalsRowShown="0">
  <tableColumns count="2">
    <tableColumn id="1" xr3:uid="{00000000-0010-0000-2B00-000001000000}" name="Column1"/>
    <tableColumn id="2" xr3:uid="{00000000-0010-0000-2B00-000002000000}" name="Column2"/>
  </tableColumns>
  <tableStyleInfo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2C000000}" name="Table_45" displayName="Table_45" ref="A47:D54" totalsRowShown="0">
  <tableColumns count="4">
    <tableColumn id="1" xr3:uid="{00000000-0010-0000-2C00-000001000000}" name="Item"/>
    <tableColumn id="2" xr3:uid="{00000000-0010-0000-2C00-000002000000}" name="Cost"/>
    <tableColumn id="3" xr3:uid="{00000000-0010-0000-2C00-000003000000}" name="Qty"/>
    <tableColumn id="4" xr3:uid="{00000000-0010-0000-2C00-000004000000}" name="Total"/>
  </tableColumns>
  <tableStyleInfo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2D000000}" name="Table_46" displayName="Table_46" ref="M47:M54" totalsRowShown="0">
  <tableColumns count="1">
    <tableColumn id="1" xr3:uid="{00000000-0010-0000-2D00-000001000000}" name="Item"/>
  </tableColumns>
  <tableStyleInfo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2E000000}" name="Table_47" displayName="Table_47" ref="A59:B65" totalsRowShown="0">
  <tableColumns count="2">
    <tableColumn id="1" xr3:uid="{00000000-0010-0000-2E00-000001000000}" name="Item"/>
    <tableColumn id="2" xr3:uid="{00000000-0010-0000-2E00-000002000000}" name="Total Cost"/>
  </tableColumns>
  <tableStyleInfo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2F000000}" name="Table_48" displayName="Table_48" ref="M59:M65" totalsRowShown="0">
  <tableColumns count="1">
    <tableColumn id="1" xr3:uid="{00000000-0010-0000-2F00-000001000000}" name="Item"/>
  </tableColumns>
  <tableStyleInfo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30000000}" name="Table_49" displayName="Table_49" ref="A69:D74" totalsRowShown="0">
  <tableColumns count="4">
    <tableColumn id="1" xr3:uid="{00000000-0010-0000-3000-000001000000}" name="Item"/>
    <tableColumn id="2" xr3:uid="{00000000-0010-0000-3000-000002000000}" name="Fee"/>
    <tableColumn id="3" xr3:uid="{00000000-0010-0000-3000-000003000000}" name="Qty"/>
    <tableColumn id="4" xr3:uid="{00000000-0010-0000-3000-000004000000}" name="Inco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04000000}" name="Table_4" displayName="Table_4" ref="M33:N44" headerRowCount="0" totalsRowShown="0">
  <tableColumns count="2">
    <tableColumn id="1" xr3:uid="{00000000-0010-0000-0400-000001000000}" name="Column1"/>
    <tableColumn id="2" xr3:uid="{00000000-0010-0000-0400-000002000000}" name="Column2"/>
  </tableColumns>
  <tableStyleInfo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31000000}" name="Table_50" displayName="Table_50" ref="M69:M74" totalsRowShown="0">
  <tableColumns count="1">
    <tableColumn id="1" xr3:uid="{00000000-0010-0000-3100-000001000000}" name="Item"/>
  </tableColumns>
  <tableStyleInfo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32000000}" name="Table_51" displayName="Table_51" ref="A21:F28" totalsRowShown="0">
  <tableColumns count="6">
    <tableColumn id="1" xr3:uid="{00000000-0010-0000-3200-000001000000}" name="Item"/>
    <tableColumn id="2" xr3:uid="{00000000-0010-0000-3200-000002000000}" name="Tue"/>
    <tableColumn id="3" xr3:uid="{00000000-0010-0000-3200-000003000000}" name="Wed"/>
    <tableColumn id="4" xr3:uid="{00000000-0010-0000-3200-000004000000}" name="Thur"/>
    <tableColumn id="5" xr3:uid="{00000000-0010-0000-3200-000005000000}" name="Fri"/>
    <tableColumn id="6" xr3:uid="{00000000-0010-0000-3200-000006000000}" name="Total"/>
  </tableColumns>
  <tableStyleInfo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33000000}" name="Table_52" displayName="Table_52" ref="M21:M28" totalsRowShown="0">
  <tableColumns count="1">
    <tableColumn id="1" xr3:uid="{00000000-0010-0000-3300-000001000000}" name="Item"/>
  </tableColumns>
  <tableStyleInfo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34000000}" name="Table_53" displayName="Table_53" ref="A32:F43" totalsRowShown="0">
  <tableColumns count="6">
    <tableColumn id="1" xr3:uid="{00000000-0010-0000-3400-000001000000}" name="Item"/>
    <tableColumn id="2" xr3:uid="{00000000-0010-0000-3400-000002000000}" name="Tue"/>
    <tableColumn id="3" xr3:uid="{00000000-0010-0000-3400-000003000000}" name="Wed"/>
    <tableColumn id="4" xr3:uid="{00000000-0010-0000-3400-000004000000}" name="Thur"/>
    <tableColumn id="5" xr3:uid="{00000000-0010-0000-3400-000005000000}" name="Fri"/>
    <tableColumn id="6" xr3:uid="{00000000-0010-0000-3400-000006000000}" name="Total"/>
  </tableColumns>
  <tableStyleInfo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35000000}" name="Table_54" displayName="Table_54" ref="M32:N43" headerRowCount="0" totalsRowShown="0">
  <tableColumns count="2">
    <tableColumn id="1" xr3:uid="{00000000-0010-0000-3500-000001000000}" name="Column1"/>
    <tableColumn id="2" xr3:uid="{00000000-0010-0000-3500-000002000000}" name="Column2"/>
  </tableColumns>
  <tableStyleInfo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36000000}" name="Table_55" displayName="Table_55" ref="A47:D54" totalsRowShown="0">
  <tableColumns count="4">
    <tableColumn id="1" xr3:uid="{00000000-0010-0000-3600-000001000000}" name="Item"/>
    <tableColumn id="2" xr3:uid="{00000000-0010-0000-3600-000002000000}" name="Cost"/>
    <tableColumn id="3" xr3:uid="{00000000-0010-0000-3600-000003000000}" name="Qty"/>
    <tableColumn id="4" xr3:uid="{00000000-0010-0000-3600-000004000000}" name="Total"/>
  </tableColumns>
  <tableStyleInfo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37000000}" name="Table_56" displayName="Table_56" ref="M47:M54" totalsRowShown="0">
  <tableColumns count="1">
    <tableColumn id="1" xr3:uid="{00000000-0010-0000-3700-000001000000}" name="Item"/>
  </tableColumns>
  <tableStyleInfo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38000000}" name="Table_57" displayName="Table_57" ref="A59:B65" totalsRowShown="0">
  <tableColumns count="2">
    <tableColumn id="1" xr3:uid="{00000000-0010-0000-3800-000001000000}" name="Item"/>
    <tableColumn id="2" xr3:uid="{00000000-0010-0000-3800-000002000000}" name="Total Cost"/>
  </tableColumns>
  <tableStyleInfo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00000000-000C-0000-FFFF-FFFF39000000}" name="Table_58" displayName="Table_58" ref="M59:M65" totalsRowShown="0">
  <tableColumns count="1">
    <tableColumn id="1" xr3:uid="{00000000-0010-0000-3900-000001000000}" name="Item"/>
  </tableColumns>
  <tableStyleInfo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3A000000}" name="Table_59" displayName="Table_59" ref="A69:D74" totalsRowShown="0">
  <tableColumns count="4">
    <tableColumn id="1" xr3:uid="{00000000-0010-0000-3A00-000001000000}" name="Item"/>
    <tableColumn id="2" xr3:uid="{00000000-0010-0000-3A00-000002000000}" name="Fee"/>
    <tableColumn id="3" xr3:uid="{00000000-0010-0000-3A00-000003000000}" name="Qty"/>
    <tableColumn id="4" xr3:uid="{00000000-0010-0000-3A00-000004000000}" name="Inco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05000000}" name="Table_5" displayName="Table_5" ref="A48:D55" totalsRowShown="0">
  <tableColumns count="4">
    <tableColumn id="1" xr3:uid="{00000000-0010-0000-0500-000001000000}" name="Item"/>
    <tableColumn id="2" xr3:uid="{00000000-0010-0000-0500-000002000000}" name="Cost"/>
    <tableColumn id="3" xr3:uid="{00000000-0010-0000-0500-000003000000}" name="Qty"/>
    <tableColumn id="4" xr3:uid="{00000000-0010-0000-0500-000004000000}" name="Total"/>
  </tableColumns>
  <tableStyleInfo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3B000000}" name="Table_60" displayName="Table_60" ref="M69:M74" totalsRowShown="0">
  <tableColumns count="1">
    <tableColumn id="1" xr3:uid="{00000000-0010-0000-3B00-000001000000}" name="Item"/>
  </tableColumns>
  <tableStyleInfo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00000000-000C-0000-FFFF-FFFF3C000000}" name="Table_61" displayName="Table_61" ref="A21:F28" totalsRowShown="0">
  <tableColumns count="6">
    <tableColumn id="1" xr3:uid="{00000000-0010-0000-3C00-000001000000}" name="Item"/>
    <tableColumn id="2" xr3:uid="{00000000-0010-0000-3C00-000002000000}" name="Tue"/>
    <tableColumn id="3" xr3:uid="{00000000-0010-0000-3C00-000003000000}" name="Wed"/>
    <tableColumn id="4" xr3:uid="{00000000-0010-0000-3C00-000004000000}" name="Thur"/>
    <tableColumn id="5" xr3:uid="{00000000-0010-0000-3C00-000005000000}" name="Fri"/>
    <tableColumn id="6" xr3:uid="{00000000-0010-0000-3C00-000006000000}" name="Total"/>
  </tableColumns>
  <tableStyleInfo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3D000000}" name="Table_62" displayName="Table_62" ref="M21:M28" totalsRowShown="0">
  <tableColumns count="1">
    <tableColumn id="1" xr3:uid="{00000000-0010-0000-3D00-000001000000}" name="Item"/>
  </tableColumns>
  <tableStyleInfo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3E000000}" name="Table_63" displayName="Table_63" ref="A32:F43" totalsRowShown="0">
  <tableColumns count="6">
    <tableColumn id="1" xr3:uid="{00000000-0010-0000-3E00-000001000000}" name="Item"/>
    <tableColumn id="2" xr3:uid="{00000000-0010-0000-3E00-000002000000}" name="Tue"/>
    <tableColumn id="3" xr3:uid="{00000000-0010-0000-3E00-000003000000}" name="Wed"/>
    <tableColumn id="4" xr3:uid="{00000000-0010-0000-3E00-000004000000}" name="Thur"/>
    <tableColumn id="5" xr3:uid="{00000000-0010-0000-3E00-000005000000}" name="Fri"/>
    <tableColumn id="6" xr3:uid="{00000000-0010-0000-3E00-000006000000}" name="Total"/>
  </tableColumns>
  <tableStyleInfo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3F000000}" name="Table_64" displayName="Table_64" ref="M32:N43" headerRowCount="0" totalsRowShown="0">
  <tableColumns count="2">
    <tableColumn id="1" xr3:uid="{00000000-0010-0000-3F00-000001000000}" name="Column1"/>
    <tableColumn id="2" xr3:uid="{00000000-0010-0000-3F00-000002000000}" name="Column2"/>
  </tableColumns>
  <tableStyleInfo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0000000}" name="Table_65" displayName="Table_65" ref="A47:D54" totalsRowShown="0">
  <tableColumns count="4">
    <tableColumn id="1" xr3:uid="{00000000-0010-0000-4000-000001000000}" name="Item"/>
    <tableColumn id="2" xr3:uid="{00000000-0010-0000-4000-000002000000}" name="Cost"/>
    <tableColumn id="3" xr3:uid="{00000000-0010-0000-4000-000003000000}" name="Qty"/>
    <tableColumn id="4" xr3:uid="{00000000-0010-0000-4000-000004000000}" name="Total"/>
  </tableColumns>
  <tableStyleInfo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1000000}" name="Table_66" displayName="Table_66" ref="M47:M54" totalsRowShown="0">
  <tableColumns count="1">
    <tableColumn id="1" xr3:uid="{00000000-0010-0000-4100-000001000000}" name="Item"/>
  </tableColumns>
  <tableStyleInfo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2000000}" name="Table_67" displayName="Table_67" ref="A59:B65" totalsRowShown="0">
  <tableColumns count="2">
    <tableColumn id="1" xr3:uid="{00000000-0010-0000-4200-000001000000}" name="Item"/>
    <tableColumn id="2" xr3:uid="{00000000-0010-0000-4200-000002000000}" name="Total Cost"/>
  </tableColumns>
  <tableStyleInfo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3000000}" name="Table_68" displayName="Table_68" ref="M59:M65" totalsRowShown="0">
  <tableColumns count="1">
    <tableColumn id="1" xr3:uid="{00000000-0010-0000-4300-000001000000}" name="Item"/>
  </tableColumns>
  <tableStyleInfo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4000000}" name="Table_69" displayName="Table_69" ref="A69:D74" totalsRowShown="0">
  <tableColumns count="4">
    <tableColumn id="1" xr3:uid="{00000000-0010-0000-4400-000001000000}" name="Item"/>
    <tableColumn id="2" xr3:uid="{00000000-0010-0000-4400-000002000000}" name="Fee"/>
    <tableColumn id="3" xr3:uid="{00000000-0010-0000-4400-000003000000}" name="Qty"/>
    <tableColumn id="4" xr3:uid="{00000000-0010-0000-4400-000004000000}" name="Inco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06000000}" name="Table_6" displayName="Table_6" ref="M48:N55" headerRowCount="0" totalsRowShown="0">
  <tableColumns count="2">
    <tableColumn id="1" xr3:uid="{00000000-0010-0000-0600-000001000000}" name="Column1"/>
    <tableColumn id="2" xr3:uid="{00000000-0010-0000-0600-000002000000}" name="Column2"/>
  </tableColumns>
  <tableStyleInfo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5000000}" name="Table_70" displayName="Table_70" ref="M69:M74" totalsRowShown="0">
  <tableColumns count="1">
    <tableColumn id="1" xr3:uid="{00000000-0010-0000-4500-000001000000}" name="Item"/>
  </tableColumns>
  <tableStyleInfo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46000000}" name="Table_81" displayName="Table_81" ref="A21:F28" totalsRowShown="0">
  <tableColumns count="6">
    <tableColumn id="1" xr3:uid="{00000000-0010-0000-4600-000001000000}" name="Item"/>
    <tableColumn id="2" xr3:uid="{00000000-0010-0000-4600-000002000000}" name="Tue"/>
    <tableColumn id="3" xr3:uid="{00000000-0010-0000-4600-000003000000}" name="Wed"/>
    <tableColumn id="4" xr3:uid="{00000000-0010-0000-4600-000004000000}" name="Thur"/>
    <tableColumn id="5" xr3:uid="{00000000-0010-0000-4600-000005000000}" name="Fri"/>
    <tableColumn id="6" xr3:uid="{00000000-0010-0000-4600-000006000000}" name="Total"/>
  </tableColumns>
  <tableStyleInfo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47000000}" name="Table_82" displayName="Table_82" ref="M21:M28" totalsRowShown="0">
  <tableColumns count="1">
    <tableColumn id="1" xr3:uid="{00000000-0010-0000-4700-000001000000}" name="Item"/>
  </tableColumns>
  <tableStyleInfo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48000000}" name="Table_83" displayName="Table_83" ref="A32:F43" totalsRowShown="0">
  <tableColumns count="6">
    <tableColumn id="1" xr3:uid="{00000000-0010-0000-4800-000001000000}" name="Item"/>
    <tableColumn id="2" xr3:uid="{00000000-0010-0000-4800-000002000000}" name="Tue"/>
    <tableColumn id="3" xr3:uid="{00000000-0010-0000-4800-000003000000}" name="Wed"/>
    <tableColumn id="4" xr3:uid="{00000000-0010-0000-4800-000004000000}" name="Thur"/>
    <tableColumn id="5" xr3:uid="{00000000-0010-0000-4800-000005000000}" name="Fri"/>
    <tableColumn id="6" xr3:uid="{00000000-0010-0000-4800-000006000000}" name="Total"/>
  </tableColumns>
  <tableStyleInfo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49000000}" name="Table_84" displayName="Table_84" ref="M32:N43" headerRowCount="0" totalsRowShown="0">
  <tableColumns count="2">
    <tableColumn id="1" xr3:uid="{00000000-0010-0000-4900-000001000000}" name="Column1"/>
    <tableColumn id="2" xr3:uid="{00000000-0010-0000-4900-000002000000}" name="Column2"/>
  </tableColumns>
  <tableStyleInfo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4A000000}" name="Table_85" displayName="Table_85" ref="A47:D54" totalsRowShown="0">
  <tableColumns count="4">
    <tableColumn id="1" xr3:uid="{00000000-0010-0000-4A00-000001000000}" name="Item"/>
    <tableColumn id="2" xr3:uid="{00000000-0010-0000-4A00-000002000000}" name="Cost"/>
    <tableColumn id="3" xr3:uid="{00000000-0010-0000-4A00-000003000000}" name="Qty"/>
    <tableColumn id="4" xr3:uid="{00000000-0010-0000-4A00-000004000000}" name="Total"/>
  </tableColumns>
  <tableStyleInfo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4B000000}" name="Table_86" displayName="Table_86" ref="M47:M54" totalsRowShown="0">
  <tableColumns count="1">
    <tableColumn id="1" xr3:uid="{00000000-0010-0000-4B00-000001000000}" name="Item"/>
  </tableColumns>
  <tableStyleInfo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4C000000}" name="Table_87" displayName="Table_87" ref="A59:B65" totalsRowShown="0">
  <tableColumns count="2">
    <tableColumn id="1" xr3:uid="{00000000-0010-0000-4C00-000001000000}" name="Item"/>
    <tableColumn id="2" xr3:uid="{00000000-0010-0000-4C00-000002000000}" name="Total Cost"/>
  </tableColumns>
  <tableStyleInfo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4D000000}" name="Table_88" displayName="Table_88" ref="M59:M65" totalsRowShown="0">
  <tableColumns count="1">
    <tableColumn id="1" xr3:uid="{00000000-0010-0000-4D00-000001000000}" name="Item"/>
  </tableColumns>
  <tableStyleInfo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4E000000}" name="Table_89" displayName="Table_89" ref="A69:D74" totalsRowShown="0">
  <tableColumns count="4">
    <tableColumn id="1" xr3:uid="{00000000-0010-0000-4E00-000001000000}" name="Item"/>
    <tableColumn id="2" xr3:uid="{00000000-0010-0000-4E00-000002000000}" name="Fee"/>
    <tableColumn id="3" xr3:uid="{00000000-0010-0000-4E00-000003000000}" name="Qty"/>
    <tableColumn id="4" xr3:uid="{00000000-0010-0000-4E00-000004000000}" name="Income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07000000}" name="Table_7" displayName="Table_7" ref="A60:B66" totalsRowShown="0">
  <tableColumns count="2">
    <tableColumn id="1" xr3:uid="{00000000-0010-0000-0700-000001000000}" name="Item"/>
    <tableColumn id="2" xr3:uid="{00000000-0010-0000-0700-000002000000}" name="Total Cost"/>
  </tableColumns>
  <tableStyleInfo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4F000000}" name="Table_90" displayName="Table_90" ref="M69:M74" totalsRowShown="0">
  <tableColumns count="1">
    <tableColumn id="1" xr3:uid="{00000000-0010-0000-4F00-000001000000}" name="Item"/>
  </tableColumns>
  <tableStyleInfo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50000000}" name="Table_100" displayName="Table_100" ref="M69:M74" totalsRowShown="0">
  <tableColumns count="1">
    <tableColumn id="1" xr3:uid="{00000000-0010-0000-5000-000001000000}" name="Item"/>
  </tableColumns>
  <tableStyleInfo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51000000}" name="Table_91" displayName="Table_91" ref="A21:F28" totalsRowShown="0">
  <tableColumns count="6">
    <tableColumn id="1" xr3:uid="{00000000-0010-0000-5100-000001000000}" name="Item"/>
    <tableColumn id="2" xr3:uid="{00000000-0010-0000-5100-000002000000}" name="Tue"/>
    <tableColumn id="3" xr3:uid="{00000000-0010-0000-5100-000003000000}" name="Wed"/>
    <tableColumn id="4" xr3:uid="{00000000-0010-0000-5100-000004000000}" name="Thur"/>
    <tableColumn id="5" xr3:uid="{00000000-0010-0000-5100-000005000000}" name="Fri"/>
    <tableColumn id="6" xr3:uid="{00000000-0010-0000-5100-000006000000}" name="Total"/>
  </tableColumns>
  <tableStyleInfo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2000000}" name="Table_92" displayName="Table_92" ref="M21:M28" totalsRowShown="0">
  <tableColumns count="1">
    <tableColumn id="1" xr3:uid="{00000000-0010-0000-5200-000001000000}" name="Item"/>
  </tableColumns>
  <tableStyleInfo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3000000}" name="Table_93" displayName="Table_93" ref="A32:F43" totalsRowShown="0">
  <tableColumns count="6">
    <tableColumn id="1" xr3:uid="{00000000-0010-0000-5300-000001000000}" name="Item"/>
    <tableColumn id="2" xr3:uid="{00000000-0010-0000-5300-000002000000}" name="Tue"/>
    <tableColumn id="3" xr3:uid="{00000000-0010-0000-5300-000003000000}" name="Wed"/>
    <tableColumn id="4" xr3:uid="{00000000-0010-0000-5300-000004000000}" name="Thur"/>
    <tableColumn id="5" xr3:uid="{00000000-0010-0000-5300-000005000000}" name="Fri"/>
    <tableColumn id="6" xr3:uid="{00000000-0010-0000-5300-000006000000}" name="Total"/>
  </tableColumns>
  <tableStyleInfo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4000000}" name="Table_94" displayName="Table_94" ref="M32:N43" headerRowCount="0" totalsRowShown="0">
  <tableColumns count="2">
    <tableColumn id="1" xr3:uid="{00000000-0010-0000-5400-000001000000}" name="Column1"/>
    <tableColumn id="2" xr3:uid="{00000000-0010-0000-5400-000002000000}" name="Column2"/>
  </tableColumns>
  <tableStyleInfo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5000000}" name="Table_95" displayName="Table_95" ref="A47:D54" totalsRowShown="0">
  <tableColumns count="4">
    <tableColumn id="1" xr3:uid="{00000000-0010-0000-5500-000001000000}" name="Item"/>
    <tableColumn id="2" xr3:uid="{00000000-0010-0000-5500-000002000000}" name="Cost"/>
    <tableColumn id="3" xr3:uid="{00000000-0010-0000-5500-000003000000}" name="Qty"/>
    <tableColumn id="4" xr3:uid="{00000000-0010-0000-5500-000004000000}" name="Total"/>
  </tableColumns>
  <tableStyleInfo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56000000}" name="Table_96" displayName="Table_96" ref="M47:M54" totalsRowShown="0">
  <tableColumns count="1">
    <tableColumn id="1" xr3:uid="{00000000-0010-0000-5600-000001000000}" name="Item"/>
  </tableColumns>
  <tableStyleInfo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57000000}" name="Table_97" displayName="Table_97" ref="A59:B65" totalsRowShown="0">
  <tableColumns count="2">
    <tableColumn id="1" xr3:uid="{00000000-0010-0000-5700-000001000000}" name="Item"/>
    <tableColumn id="2" xr3:uid="{00000000-0010-0000-5700-000002000000}" name="Total Cost"/>
  </tableColumns>
  <tableStyleInfo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58000000}" name="Table_98" displayName="Table_98" ref="M59:M65" totalsRowShown="0">
  <tableColumns count="1">
    <tableColumn id="1" xr3:uid="{00000000-0010-0000-5800-000001000000}" name="Item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0" xr:uid="{00000000-000C-0000-FFFF-FFFF08000000}" name="Table_8" displayName="Table_8" ref="M60:N66" headerRowCount="0" totalsRowShown="0">
  <tableColumns count="2">
    <tableColumn id="1" xr3:uid="{00000000-0010-0000-0800-000001000000}" name="Column1"/>
    <tableColumn id="2" xr3:uid="{00000000-0010-0000-0800-000002000000}" name="Column2"/>
  </tableColumns>
  <tableStyleInfo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59000000}" name="Table_99" displayName="Table_99" ref="A69:D74" totalsRowShown="0">
  <tableColumns count="4">
    <tableColumn id="1" xr3:uid="{00000000-0010-0000-5900-000001000000}" name="Item"/>
    <tableColumn id="2" xr3:uid="{00000000-0010-0000-5900-000002000000}" name="Fee"/>
    <tableColumn id="3" xr3:uid="{00000000-0010-0000-5900-000003000000}" name="Qty"/>
    <tableColumn id="4" xr3:uid="{00000000-0010-0000-5900-000004000000}" name="Income"/>
  </tableColumns>
  <tableStyleInfo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5A000000}" name="Table_101" displayName="Table_101" ref="A21:F28" totalsRowShown="0">
  <tableColumns count="6">
    <tableColumn id="1" xr3:uid="{00000000-0010-0000-5A00-000001000000}" name="Item"/>
    <tableColumn id="2" xr3:uid="{00000000-0010-0000-5A00-000002000000}" name="Tue"/>
    <tableColumn id="3" xr3:uid="{00000000-0010-0000-5A00-000003000000}" name="Wed"/>
    <tableColumn id="4" xr3:uid="{00000000-0010-0000-5A00-000004000000}" name="Thur"/>
    <tableColumn id="5" xr3:uid="{00000000-0010-0000-5A00-000005000000}" name="Fri"/>
    <tableColumn id="6" xr3:uid="{00000000-0010-0000-5A00-000006000000}" name="Total"/>
  </tableColumns>
  <tableStyleInfo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5B000000}" name="Table_102" displayName="Table_102" ref="M21:M28" totalsRowShown="0">
  <tableColumns count="1">
    <tableColumn id="1" xr3:uid="{00000000-0010-0000-5B00-000001000000}" name="Item"/>
  </tableColumns>
  <tableStyleInfo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5C000000}" name="Table_103" displayName="Table_103" ref="A32:F43" totalsRowShown="0">
  <tableColumns count="6">
    <tableColumn id="1" xr3:uid="{00000000-0010-0000-5C00-000001000000}" name="Item"/>
    <tableColumn id="2" xr3:uid="{00000000-0010-0000-5C00-000002000000}" name="Tue"/>
    <tableColumn id="3" xr3:uid="{00000000-0010-0000-5C00-000003000000}" name="Wed"/>
    <tableColumn id="4" xr3:uid="{00000000-0010-0000-5C00-000004000000}" name="Thur"/>
    <tableColumn id="5" xr3:uid="{00000000-0010-0000-5C00-000005000000}" name="Fri"/>
    <tableColumn id="6" xr3:uid="{00000000-0010-0000-5C00-000006000000}" name="Total"/>
  </tableColumns>
  <tableStyleInfo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5D000000}" name="Table_104" displayName="Table_104" ref="M32:N43" headerRowCount="0" totalsRowShown="0">
  <tableColumns count="2">
    <tableColumn id="1" xr3:uid="{00000000-0010-0000-5D00-000001000000}" name="Column1"/>
    <tableColumn id="2" xr3:uid="{00000000-0010-0000-5D00-000002000000}" name="Column2"/>
  </tableColumns>
  <tableStyleInfo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5E000000}" name="Table_105" displayName="Table_105" ref="A47:D54" totalsRowShown="0">
  <tableColumns count="4">
    <tableColumn id="1" xr3:uid="{00000000-0010-0000-5E00-000001000000}" name="Item"/>
    <tableColumn id="2" xr3:uid="{00000000-0010-0000-5E00-000002000000}" name="Cost"/>
    <tableColumn id="3" xr3:uid="{00000000-0010-0000-5E00-000003000000}" name="Qty"/>
    <tableColumn id="4" xr3:uid="{00000000-0010-0000-5E00-000004000000}" name="Total"/>
  </tableColumns>
  <tableStyleInfo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5F000000}" name="Table_106" displayName="Table_106" ref="M47:M54" totalsRowShown="0">
  <tableColumns count="1">
    <tableColumn id="1" xr3:uid="{00000000-0010-0000-5F00-000001000000}" name="Item"/>
  </tableColumns>
  <tableStyleInfo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60000000}" name="Table_107" displayName="Table_107" ref="A59:B65" totalsRowShown="0">
  <tableColumns count="2">
    <tableColumn id="1" xr3:uid="{00000000-0010-0000-6000-000001000000}" name="Item"/>
    <tableColumn id="2" xr3:uid="{00000000-0010-0000-6000-000002000000}" name="Total Cost"/>
  </tableColumns>
  <tableStyleInfo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61000000}" name="Table_108" displayName="Table_108" ref="M59:M65" totalsRowShown="0">
  <tableColumns count="1">
    <tableColumn id="1" xr3:uid="{00000000-0010-0000-6100-000001000000}" name="Item"/>
  </tableColumns>
  <tableStyleInfo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62000000}" name="Table_109" displayName="Table_109" ref="A69:D74" totalsRowShown="0">
  <tableColumns count="4">
    <tableColumn id="1" xr3:uid="{00000000-0010-0000-6200-000001000000}" name="Item"/>
    <tableColumn id="2" xr3:uid="{00000000-0010-0000-6200-000002000000}" name="Fee"/>
    <tableColumn id="3" xr3:uid="{00000000-0010-0000-6200-000003000000}" name="Qty"/>
    <tableColumn id="4" xr3:uid="{00000000-0010-0000-6200-000004000000}" name="Income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5.xml"/><Relationship Id="rId13" Type="http://schemas.openxmlformats.org/officeDocument/2006/relationships/table" Target="../tables/table100.xml"/><Relationship Id="rId3" Type="http://schemas.openxmlformats.org/officeDocument/2006/relationships/vmlDrawing" Target="../drawings/vmlDrawing7.vml"/><Relationship Id="rId7" Type="http://schemas.openxmlformats.org/officeDocument/2006/relationships/table" Target="../tables/table94.xml"/><Relationship Id="rId12" Type="http://schemas.openxmlformats.org/officeDocument/2006/relationships/table" Target="../tables/table99.xml"/><Relationship Id="rId2" Type="http://schemas.openxmlformats.org/officeDocument/2006/relationships/hyperlink" Target="https://drive.google.com/drive/folders/1uvvOlUFk7eH_U6SuWF_IYA537Ny5e_fD" TargetMode="External"/><Relationship Id="rId1" Type="http://schemas.openxmlformats.org/officeDocument/2006/relationships/hyperlink" Target="https://www.miningexchangehotel.com/?CID=LC:46q62bu8edfbx3y:45171&amp;iata=00093796" TargetMode="External"/><Relationship Id="rId6" Type="http://schemas.openxmlformats.org/officeDocument/2006/relationships/table" Target="../tables/table93.xml"/><Relationship Id="rId11" Type="http://schemas.openxmlformats.org/officeDocument/2006/relationships/table" Target="../tables/table98.xml"/><Relationship Id="rId5" Type="http://schemas.openxmlformats.org/officeDocument/2006/relationships/table" Target="../tables/table92.xml"/><Relationship Id="rId10" Type="http://schemas.openxmlformats.org/officeDocument/2006/relationships/table" Target="../tables/table97.xml"/><Relationship Id="rId4" Type="http://schemas.openxmlformats.org/officeDocument/2006/relationships/table" Target="../tables/table91.xml"/><Relationship Id="rId9" Type="http://schemas.openxmlformats.org/officeDocument/2006/relationships/table" Target="../tables/table96.xml"/><Relationship Id="rId1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8.xml"/><Relationship Id="rId3" Type="http://schemas.openxmlformats.org/officeDocument/2006/relationships/table" Target="../tables/table13.xml"/><Relationship Id="rId7" Type="http://schemas.openxmlformats.org/officeDocument/2006/relationships/table" Target="../tables/table17.xml"/><Relationship Id="rId2" Type="http://schemas.openxmlformats.org/officeDocument/2006/relationships/table" Target="../tables/table12.xml"/><Relationship Id="rId1" Type="http://schemas.openxmlformats.org/officeDocument/2006/relationships/table" Target="../tables/table11.xml"/><Relationship Id="rId6" Type="http://schemas.openxmlformats.org/officeDocument/2006/relationships/table" Target="../tables/table16.xml"/><Relationship Id="rId5" Type="http://schemas.openxmlformats.org/officeDocument/2006/relationships/table" Target="../tables/table15.xml"/><Relationship Id="rId10" Type="http://schemas.openxmlformats.org/officeDocument/2006/relationships/table" Target="../tables/table20.xml"/><Relationship Id="rId4" Type="http://schemas.openxmlformats.org/officeDocument/2006/relationships/table" Target="../tables/table14.xml"/><Relationship Id="rId9" Type="http://schemas.openxmlformats.org/officeDocument/2006/relationships/table" Target="../tables/table19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5.xml"/><Relationship Id="rId13" Type="http://schemas.openxmlformats.org/officeDocument/2006/relationships/table" Target="../tables/table30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24.xml"/><Relationship Id="rId12" Type="http://schemas.openxmlformats.org/officeDocument/2006/relationships/table" Target="../tables/table29.xml"/><Relationship Id="rId2" Type="http://schemas.openxmlformats.org/officeDocument/2006/relationships/hyperlink" Target="https://drive.google.com/drive/folders/174QfUr0mvcBuZ0QtvVdKWBn509bLbgUD?usp=drive_link" TargetMode="External"/><Relationship Id="rId1" Type="http://schemas.openxmlformats.org/officeDocument/2006/relationships/hyperlink" Target="https://www.theestesparkresort.com/" TargetMode="External"/><Relationship Id="rId6" Type="http://schemas.openxmlformats.org/officeDocument/2006/relationships/table" Target="../tables/table23.xml"/><Relationship Id="rId11" Type="http://schemas.openxmlformats.org/officeDocument/2006/relationships/table" Target="../tables/table28.xml"/><Relationship Id="rId5" Type="http://schemas.openxmlformats.org/officeDocument/2006/relationships/table" Target="../tables/table22.xml"/><Relationship Id="rId10" Type="http://schemas.openxmlformats.org/officeDocument/2006/relationships/table" Target="../tables/table27.xml"/><Relationship Id="rId4" Type="http://schemas.openxmlformats.org/officeDocument/2006/relationships/table" Target="../tables/table21.xml"/><Relationship Id="rId9" Type="http://schemas.openxmlformats.org/officeDocument/2006/relationships/table" Target="../tables/table26.xml"/><Relationship Id="rId1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35.xml"/><Relationship Id="rId13" Type="http://schemas.openxmlformats.org/officeDocument/2006/relationships/table" Target="../tables/table40.xml"/><Relationship Id="rId3" Type="http://schemas.openxmlformats.org/officeDocument/2006/relationships/vmlDrawing" Target="../drawings/vmlDrawing2.vml"/><Relationship Id="rId7" Type="http://schemas.openxmlformats.org/officeDocument/2006/relationships/table" Target="../tables/table34.xml"/><Relationship Id="rId12" Type="http://schemas.openxmlformats.org/officeDocument/2006/relationships/table" Target="../tables/table39.xml"/><Relationship Id="rId2" Type="http://schemas.openxmlformats.org/officeDocument/2006/relationships/hyperlink" Target="https://drive.google.com/drive/folders/1z2pREKY-mdbwVU7-T93FaOO920HIymm1?usp=drive_link" TargetMode="External"/><Relationship Id="rId1" Type="http://schemas.openxmlformats.org/officeDocument/2006/relationships/hyperlink" Target="https://thelodgeatbreckenridge.com/" TargetMode="External"/><Relationship Id="rId6" Type="http://schemas.openxmlformats.org/officeDocument/2006/relationships/table" Target="../tables/table33.xml"/><Relationship Id="rId11" Type="http://schemas.openxmlformats.org/officeDocument/2006/relationships/table" Target="../tables/table38.xml"/><Relationship Id="rId5" Type="http://schemas.openxmlformats.org/officeDocument/2006/relationships/table" Target="../tables/table32.xml"/><Relationship Id="rId10" Type="http://schemas.openxmlformats.org/officeDocument/2006/relationships/table" Target="../tables/table37.xml"/><Relationship Id="rId4" Type="http://schemas.openxmlformats.org/officeDocument/2006/relationships/table" Target="../tables/table31.xml"/><Relationship Id="rId9" Type="http://schemas.openxmlformats.org/officeDocument/2006/relationships/table" Target="../tables/table36.xml"/><Relationship Id="rId1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table" Target="../tables/table46.xml"/><Relationship Id="rId3" Type="http://schemas.openxmlformats.org/officeDocument/2006/relationships/table" Target="../tables/table41.xml"/><Relationship Id="rId7" Type="http://schemas.openxmlformats.org/officeDocument/2006/relationships/table" Target="../tables/table45.xml"/><Relationship Id="rId12" Type="http://schemas.openxmlformats.org/officeDocument/2006/relationships/table" Target="../tables/table50.xml"/><Relationship Id="rId2" Type="http://schemas.openxmlformats.org/officeDocument/2006/relationships/hyperlink" Target="https://drive.google.com/drive/folders/1HmofKpBLroND-8qB1fsPlfnQTpRM3irV?usp=drive_link" TargetMode="External"/><Relationship Id="rId1" Type="http://schemas.openxmlformats.org/officeDocument/2006/relationships/hyperlink" Target="https://thelodgeatbreckenridge.com/" TargetMode="External"/><Relationship Id="rId6" Type="http://schemas.openxmlformats.org/officeDocument/2006/relationships/table" Target="../tables/table44.xml"/><Relationship Id="rId11" Type="http://schemas.openxmlformats.org/officeDocument/2006/relationships/table" Target="../tables/table49.xml"/><Relationship Id="rId5" Type="http://schemas.openxmlformats.org/officeDocument/2006/relationships/table" Target="../tables/table43.xml"/><Relationship Id="rId10" Type="http://schemas.openxmlformats.org/officeDocument/2006/relationships/table" Target="../tables/table48.xml"/><Relationship Id="rId4" Type="http://schemas.openxmlformats.org/officeDocument/2006/relationships/table" Target="../tables/table42.xml"/><Relationship Id="rId9" Type="http://schemas.openxmlformats.org/officeDocument/2006/relationships/table" Target="../tables/table47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5.xml"/><Relationship Id="rId13" Type="http://schemas.openxmlformats.org/officeDocument/2006/relationships/table" Target="../tables/table60.xml"/><Relationship Id="rId3" Type="http://schemas.openxmlformats.org/officeDocument/2006/relationships/vmlDrawing" Target="../drawings/vmlDrawing3.vml"/><Relationship Id="rId7" Type="http://schemas.openxmlformats.org/officeDocument/2006/relationships/table" Target="../tables/table54.xml"/><Relationship Id="rId12" Type="http://schemas.openxmlformats.org/officeDocument/2006/relationships/table" Target="../tables/table59.xml"/><Relationship Id="rId2" Type="http://schemas.openxmlformats.org/officeDocument/2006/relationships/hyperlink" Target="https://drive.google.com/drive/folders/1T392dbEvZFvetpg9w8YNHhWMKsuyfa-b" TargetMode="External"/><Relationship Id="rId1" Type="http://schemas.openxmlformats.org/officeDocument/2006/relationships/hyperlink" Target="https://www.thehythevail.com/" TargetMode="External"/><Relationship Id="rId6" Type="http://schemas.openxmlformats.org/officeDocument/2006/relationships/table" Target="../tables/table53.xml"/><Relationship Id="rId11" Type="http://schemas.openxmlformats.org/officeDocument/2006/relationships/table" Target="../tables/table58.xml"/><Relationship Id="rId5" Type="http://schemas.openxmlformats.org/officeDocument/2006/relationships/table" Target="../tables/table52.xml"/><Relationship Id="rId10" Type="http://schemas.openxmlformats.org/officeDocument/2006/relationships/table" Target="../tables/table57.xml"/><Relationship Id="rId4" Type="http://schemas.openxmlformats.org/officeDocument/2006/relationships/table" Target="../tables/table51.xml"/><Relationship Id="rId9" Type="http://schemas.openxmlformats.org/officeDocument/2006/relationships/table" Target="../tables/table56.xml"/><Relationship Id="rId1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5.xml"/><Relationship Id="rId13" Type="http://schemas.openxmlformats.org/officeDocument/2006/relationships/table" Target="../tables/table70.xml"/><Relationship Id="rId3" Type="http://schemas.openxmlformats.org/officeDocument/2006/relationships/vmlDrawing" Target="../drawings/vmlDrawing4.vml"/><Relationship Id="rId7" Type="http://schemas.openxmlformats.org/officeDocument/2006/relationships/table" Target="../tables/table64.xml"/><Relationship Id="rId12" Type="http://schemas.openxmlformats.org/officeDocument/2006/relationships/table" Target="../tables/table69.xml"/><Relationship Id="rId2" Type="http://schemas.openxmlformats.org/officeDocument/2006/relationships/hyperlink" Target="https://drive.google.com/drive/folders/1faNV1JzHKypM0twmOPvb5eOfNp5yaNfD?usp=drive_link" TargetMode="External"/><Relationship Id="rId1" Type="http://schemas.openxmlformats.org/officeDocument/2006/relationships/hyperlink" Target="https://stjulien.com/plan-your-meeting/?" TargetMode="External"/><Relationship Id="rId6" Type="http://schemas.openxmlformats.org/officeDocument/2006/relationships/table" Target="../tables/table63.xml"/><Relationship Id="rId11" Type="http://schemas.openxmlformats.org/officeDocument/2006/relationships/table" Target="../tables/table68.xml"/><Relationship Id="rId5" Type="http://schemas.openxmlformats.org/officeDocument/2006/relationships/table" Target="../tables/table62.xml"/><Relationship Id="rId10" Type="http://schemas.openxmlformats.org/officeDocument/2006/relationships/table" Target="../tables/table67.xml"/><Relationship Id="rId4" Type="http://schemas.openxmlformats.org/officeDocument/2006/relationships/table" Target="../tables/table61.xml"/><Relationship Id="rId9" Type="http://schemas.openxmlformats.org/officeDocument/2006/relationships/table" Target="../tables/table66.xml"/><Relationship Id="rId1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5.xml"/><Relationship Id="rId13" Type="http://schemas.openxmlformats.org/officeDocument/2006/relationships/table" Target="../tables/table80.xml"/><Relationship Id="rId3" Type="http://schemas.openxmlformats.org/officeDocument/2006/relationships/vmlDrawing" Target="../drawings/vmlDrawing5.vml"/><Relationship Id="rId7" Type="http://schemas.openxmlformats.org/officeDocument/2006/relationships/table" Target="../tables/table74.xml"/><Relationship Id="rId12" Type="http://schemas.openxmlformats.org/officeDocument/2006/relationships/table" Target="../tables/table79.xml"/><Relationship Id="rId2" Type="http://schemas.openxmlformats.org/officeDocument/2006/relationships/hyperlink" Target="https://drive.google.com/drive/folders/1jIhfY22_cEA7P91gDgqxTGPb4tf00h5x?usp=drive_link" TargetMode="External"/><Relationship Id="rId1" Type="http://schemas.openxmlformats.org/officeDocument/2006/relationships/hyperlink" Target="http://www.hilton.com/en/hotels/cosp-dt-doubletree-colorado-springs" TargetMode="External"/><Relationship Id="rId6" Type="http://schemas.openxmlformats.org/officeDocument/2006/relationships/table" Target="../tables/table73.xml"/><Relationship Id="rId11" Type="http://schemas.openxmlformats.org/officeDocument/2006/relationships/table" Target="../tables/table78.xml"/><Relationship Id="rId5" Type="http://schemas.openxmlformats.org/officeDocument/2006/relationships/table" Target="../tables/table72.xml"/><Relationship Id="rId10" Type="http://schemas.openxmlformats.org/officeDocument/2006/relationships/table" Target="../tables/table77.xml"/><Relationship Id="rId4" Type="http://schemas.openxmlformats.org/officeDocument/2006/relationships/table" Target="../tables/table71.xml"/><Relationship Id="rId9" Type="http://schemas.openxmlformats.org/officeDocument/2006/relationships/table" Target="../tables/table76.xml"/><Relationship Id="rId1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5.xml"/><Relationship Id="rId13" Type="http://schemas.openxmlformats.org/officeDocument/2006/relationships/table" Target="../tables/table90.xml"/><Relationship Id="rId3" Type="http://schemas.openxmlformats.org/officeDocument/2006/relationships/vmlDrawing" Target="../drawings/vmlDrawing6.vml"/><Relationship Id="rId7" Type="http://schemas.openxmlformats.org/officeDocument/2006/relationships/table" Target="../tables/table84.xml"/><Relationship Id="rId12" Type="http://schemas.openxmlformats.org/officeDocument/2006/relationships/table" Target="../tables/table89.xml"/><Relationship Id="rId2" Type="http://schemas.openxmlformats.org/officeDocument/2006/relationships/hyperlink" Target="https://drive.google.com/drive/folders/1wl7JsEb-EinR0SH_hsvS1C1KwDzLDA5o" TargetMode="External"/><Relationship Id="rId1" Type="http://schemas.openxmlformats.org/officeDocument/2006/relationships/hyperlink" Target="https://www.thegoldenhotel.com/" TargetMode="External"/><Relationship Id="rId6" Type="http://schemas.openxmlformats.org/officeDocument/2006/relationships/table" Target="../tables/table83.xml"/><Relationship Id="rId11" Type="http://schemas.openxmlformats.org/officeDocument/2006/relationships/table" Target="../tables/table88.xml"/><Relationship Id="rId5" Type="http://schemas.openxmlformats.org/officeDocument/2006/relationships/table" Target="../tables/table82.xml"/><Relationship Id="rId10" Type="http://schemas.openxmlformats.org/officeDocument/2006/relationships/table" Target="../tables/table87.xml"/><Relationship Id="rId4" Type="http://schemas.openxmlformats.org/officeDocument/2006/relationships/table" Target="../tables/table81.xml"/><Relationship Id="rId9" Type="http://schemas.openxmlformats.org/officeDocument/2006/relationships/table" Target="../tables/table86.xml"/><Relationship Id="rId1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1"/>
  <sheetViews>
    <sheetView tabSelected="1" zoomScale="85" zoomScaleNormal="85" workbookViewId="0">
      <selection sqref="A1:F1"/>
    </sheetView>
  </sheetViews>
  <sheetFormatPr defaultColWidth="14.42578125" defaultRowHeight="15" x14ac:dyDescent="0.25"/>
  <cols>
    <col min="1" max="1" width="44.140625" bestFit="1" customWidth="1"/>
    <col min="2" max="3" width="12.28515625" customWidth="1"/>
    <col min="4" max="4" width="16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9" width="15.7109375" customWidth="1"/>
    <col min="10" max="11" width="8.7109375" customWidth="1"/>
    <col min="12" max="12" width="8.7109375" hidden="1" customWidth="1"/>
    <col min="13" max="13" width="24.7109375" hidden="1" customWidth="1"/>
    <col min="14" max="14" width="27.42578125" hidden="1" customWidth="1"/>
    <col min="15" max="25" width="8.7109375" hidden="1" customWidth="1"/>
  </cols>
  <sheetData>
    <row r="1" spans="1:14" ht="27" customHeight="1" x14ac:dyDescent="0.25">
      <c r="A1" s="73" t="s">
        <v>69</v>
      </c>
      <c r="B1" s="73"/>
      <c r="C1" s="73"/>
      <c r="D1" s="73"/>
      <c r="E1" s="73"/>
      <c r="F1" s="73"/>
      <c r="N1" s="5"/>
    </row>
    <row r="2" spans="1:14" ht="14.25" customHeight="1" x14ac:dyDescent="0.25">
      <c r="A2" s="4" t="s">
        <v>0</v>
      </c>
      <c r="B2" s="74"/>
      <c r="C2" s="74"/>
      <c r="D2" s="74"/>
      <c r="E2" s="74"/>
      <c r="F2" s="74"/>
      <c r="N2" s="6" t="str">
        <f>N13</f>
        <v>TBD</v>
      </c>
    </row>
    <row r="3" spans="1:14" ht="14.25" customHeight="1" x14ac:dyDescent="0.25">
      <c r="A3" s="4" t="s">
        <v>1</v>
      </c>
      <c r="B3" s="75"/>
      <c r="C3" s="75"/>
      <c r="D3" s="75"/>
      <c r="E3" s="75"/>
      <c r="F3" s="75"/>
      <c r="N3" s="7"/>
    </row>
    <row r="4" spans="1:14" ht="14.25" customHeight="1" x14ac:dyDescent="0.25">
      <c r="N4" s="8"/>
    </row>
    <row r="5" spans="1:14" ht="14.25" customHeight="1" x14ac:dyDescent="0.25">
      <c r="A5" t="s">
        <v>2</v>
      </c>
      <c r="B5" s="2"/>
      <c r="D5" t="s">
        <v>97</v>
      </c>
      <c r="E5" s="9">
        <v>400</v>
      </c>
      <c r="G5" s="10" t="s">
        <v>4</v>
      </c>
      <c r="H5" s="11">
        <f>'Budget Estimate'!$D$75</f>
        <v>1200</v>
      </c>
      <c r="M5" t="str">
        <f t="shared" ref="M5:M14" si="0">A5</f>
        <v>Number of Virtual Users:</v>
      </c>
      <c r="N5" s="2">
        <f t="shared" ref="N5:N14" si="1">B5</f>
        <v>0</v>
      </c>
    </row>
    <row r="6" spans="1:14" ht="14.25" customHeight="1" x14ac:dyDescent="0.25">
      <c r="A6" t="s">
        <v>94</v>
      </c>
      <c r="B6" s="2"/>
      <c r="D6" t="s">
        <v>98</v>
      </c>
      <c r="E6" s="9">
        <v>600</v>
      </c>
      <c r="G6" s="12" t="s">
        <v>7</v>
      </c>
      <c r="H6" s="13">
        <f>'Budget Estimate'!$B$66</f>
        <v>242</v>
      </c>
      <c r="M6" t="str">
        <f t="shared" si="0"/>
        <v>Number of In-Person Users (including excom):</v>
      </c>
      <c r="N6" s="2">
        <f t="shared" si="1"/>
        <v>0</v>
      </c>
    </row>
    <row r="7" spans="1:14" ht="14.25" customHeight="1" x14ac:dyDescent="0.25">
      <c r="A7" t="s">
        <v>99</v>
      </c>
      <c r="B7" s="2">
        <v>6</v>
      </c>
      <c r="G7" s="14" t="s">
        <v>10</v>
      </c>
      <c r="H7" s="15">
        <f>'Budget Estimate'!$D$75-'Budget Estimate'!$B$66</f>
        <v>958</v>
      </c>
      <c r="N7" s="2"/>
    </row>
    <row r="8" spans="1:14" ht="14.25" customHeight="1" x14ac:dyDescent="0.25">
      <c r="A8" t="s">
        <v>8</v>
      </c>
      <c r="B8" s="70">
        <v>0</v>
      </c>
      <c r="D8" t="s">
        <v>9</v>
      </c>
      <c r="E8" s="9">
        <v>0</v>
      </c>
      <c r="H8" s="68"/>
      <c r="M8" t="str">
        <f t="shared" si="0"/>
        <v>Number of Family:</v>
      </c>
      <c r="N8" s="2">
        <f t="shared" si="1"/>
        <v>0</v>
      </c>
    </row>
    <row r="9" spans="1:14" ht="14.25" customHeight="1" x14ac:dyDescent="0.25">
      <c r="A9" t="s">
        <v>11</v>
      </c>
      <c r="B9" s="2">
        <v>8</v>
      </c>
      <c r="D9" t="s">
        <v>12</v>
      </c>
      <c r="E9" s="9">
        <v>0</v>
      </c>
      <c r="H9" s="69"/>
      <c r="M9" t="str">
        <f t="shared" si="0"/>
        <v>Number of SES Members:</v>
      </c>
      <c r="N9" s="2">
        <f t="shared" si="1"/>
        <v>8</v>
      </c>
    </row>
    <row r="10" spans="1:14" ht="14.25" customHeight="1" x14ac:dyDescent="0.25">
      <c r="A10" t="s">
        <v>13</v>
      </c>
      <c r="B10" s="16">
        <v>0.1</v>
      </c>
      <c r="M10" t="str">
        <f t="shared" si="0"/>
        <v>Sales Tax Rate:</v>
      </c>
      <c r="N10" s="16">
        <f t="shared" si="1"/>
        <v>0.1</v>
      </c>
    </row>
    <row r="11" spans="1:14" ht="14.25" customHeight="1" x14ac:dyDescent="0.25">
      <c r="A11" t="s">
        <v>14</v>
      </c>
      <c r="B11" s="16">
        <v>0.25</v>
      </c>
      <c r="M11" t="str">
        <f t="shared" si="0"/>
        <v>Service Charge Rate:</v>
      </c>
      <c r="N11" s="16">
        <f t="shared" si="1"/>
        <v>0.25</v>
      </c>
    </row>
    <row r="12" spans="1:14" ht="14.25" customHeight="1" x14ac:dyDescent="0.25">
      <c r="F12" s="17"/>
      <c r="M12">
        <f t="shared" si="0"/>
        <v>0</v>
      </c>
      <c r="N12" s="2">
        <f t="shared" si="1"/>
        <v>0</v>
      </c>
    </row>
    <row r="13" spans="1:14" ht="14.25" customHeight="1" x14ac:dyDescent="0.25">
      <c r="A13" t="s">
        <v>15</v>
      </c>
      <c r="B13" s="76" t="s">
        <v>16</v>
      </c>
      <c r="C13" s="76"/>
      <c r="D13" s="76"/>
      <c r="F13" s="17"/>
      <c r="M13" t="str">
        <f t="shared" si="0"/>
        <v>Hotel:</v>
      </c>
      <c r="N13" s="2" t="str">
        <f t="shared" si="1"/>
        <v>TBD</v>
      </c>
    </row>
    <row r="14" spans="1:14" ht="14.25" customHeight="1" x14ac:dyDescent="0.25">
      <c r="A14" t="s">
        <v>17</v>
      </c>
      <c r="B14" s="76" t="s">
        <v>16</v>
      </c>
      <c r="C14" s="76"/>
      <c r="D14" s="76"/>
      <c r="F14" s="17"/>
      <c r="M14" t="str">
        <f t="shared" si="0"/>
        <v>Room Rate:</v>
      </c>
      <c r="N14" s="2" t="str">
        <f t="shared" si="1"/>
        <v>TBD</v>
      </c>
    </row>
    <row r="15" spans="1:14" ht="14.25" customHeight="1" x14ac:dyDescent="0.25">
      <c r="A15" t="s">
        <v>18</v>
      </c>
      <c r="B15" s="71"/>
      <c r="C15" s="71"/>
      <c r="D15" s="71"/>
      <c r="E15" s="71"/>
      <c r="F15" s="71"/>
      <c r="N15" s="2"/>
    </row>
    <row r="16" spans="1:14" ht="14.25" customHeight="1" x14ac:dyDescent="0.25">
      <c r="B16" s="71"/>
      <c r="C16" s="71"/>
      <c r="D16" s="71"/>
      <c r="E16" s="71"/>
      <c r="F16" s="71"/>
      <c r="M16">
        <f>A16</f>
        <v>0</v>
      </c>
    </row>
    <row r="17" spans="1:14" ht="14.25" customHeight="1" x14ac:dyDescent="0.25">
      <c r="B17" s="71"/>
      <c r="C17" s="71"/>
      <c r="D17" s="71"/>
      <c r="E17" s="71"/>
      <c r="F17" s="71"/>
      <c r="M17">
        <f>A17</f>
        <v>0</v>
      </c>
    </row>
    <row r="18" spans="1:14" ht="14.25" customHeight="1" x14ac:dyDescent="0.25">
      <c r="B18" s="71"/>
      <c r="C18" s="71"/>
      <c r="D18" s="71"/>
      <c r="E18" s="71"/>
      <c r="F18" s="71"/>
      <c r="M18">
        <f>A18</f>
        <v>0</v>
      </c>
    </row>
    <row r="19" spans="1:14" ht="14.25" customHeight="1" x14ac:dyDescent="0.25">
      <c r="B19" s="71"/>
      <c r="C19" s="71"/>
      <c r="D19" s="71"/>
      <c r="E19" s="71"/>
      <c r="F19" s="71"/>
    </row>
    <row r="20" spans="1:14" ht="14.25" customHeight="1" x14ac:dyDescent="0.25">
      <c r="F20" s="17"/>
      <c r="N20" s="18">
        <f>$I$1</f>
        <v>0</v>
      </c>
    </row>
    <row r="21" spans="1:14" ht="14.25" customHeight="1" x14ac:dyDescent="0.25">
      <c r="A21" s="19" t="s">
        <v>19</v>
      </c>
      <c r="M21" s="72" t="s">
        <v>20</v>
      </c>
      <c r="N21" s="72"/>
    </row>
    <row r="22" spans="1:14" ht="14.25" customHeight="1" x14ac:dyDescent="0.25">
      <c r="A22" t="s">
        <v>21</v>
      </c>
      <c r="B22" t="s">
        <v>22</v>
      </c>
      <c r="C22" t="s">
        <v>23</v>
      </c>
      <c r="D22" t="s">
        <v>24</v>
      </c>
      <c r="E22" t="s">
        <v>25</v>
      </c>
      <c r="F22" t="s">
        <v>26</v>
      </c>
      <c r="G22" t="s">
        <v>93</v>
      </c>
      <c r="M22" t="s">
        <v>21</v>
      </c>
      <c r="N22" s="20"/>
    </row>
    <row r="23" spans="1:14" ht="14.25" customHeight="1" x14ac:dyDescent="0.25">
      <c r="A23" t="s">
        <v>27</v>
      </c>
      <c r="B23" s="21"/>
      <c r="C23" s="21"/>
      <c r="D23" s="21"/>
      <c r="E23" s="21"/>
      <c r="F23" s="22">
        <f>SUM('Budget Estimate'!$B23:$E23)</f>
        <v>0</v>
      </c>
      <c r="M23" t="s">
        <v>27</v>
      </c>
      <c r="N23" s="23" t="e">
        <f t="shared" ref="N23:N29" si="2">AVERAGE(B23:E23)*SUM($N$6,$N$9,$N$8)*4</f>
        <v>#DIV/0!</v>
      </c>
    </row>
    <row r="24" spans="1:14" ht="14.25" customHeight="1" x14ac:dyDescent="0.25">
      <c r="A24" t="s">
        <v>95</v>
      </c>
      <c r="B24" s="21"/>
      <c r="C24" s="21"/>
      <c r="D24" s="21"/>
      <c r="E24" s="21"/>
      <c r="F24" s="22">
        <f>SUM('Budget Estimate'!$B24:$E24)</f>
        <v>0</v>
      </c>
      <c r="M24" t="s">
        <v>28</v>
      </c>
      <c r="N24" s="23" t="e">
        <f t="shared" si="2"/>
        <v>#DIV/0!</v>
      </c>
    </row>
    <row r="25" spans="1:14" ht="14.25" customHeight="1" x14ac:dyDescent="0.25">
      <c r="A25" t="s">
        <v>29</v>
      </c>
      <c r="B25" s="21"/>
      <c r="C25" s="21"/>
      <c r="D25" s="21"/>
      <c r="E25" s="21"/>
      <c r="F25" s="22">
        <f>SUM('Budget Estimate'!$B25:$E25)</f>
        <v>0</v>
      </c>
      <c r="I25" s="21"/>
      <c r="M25" t="s">
        <v>29</v>
      </c>
      <c r="N25" s="23" t="e">
        <f t="shared" si="2"/>
        <v>#DIV/0!</v>
      </c>
    </row>
    <row r="26" spans="1:14" ht="14.25" customHeight="1" x14ac:dyDescent="0.25">
      <c r="A26" s="24" t="s">
        <v>96</v>
      </c>
      <c r="B26" s="25"/>
      <c r="C26" s="25"/>
      <c r="D26" s="25"/>
      <c r="E26" s="25"/>
      <c r="F26" s="26">
        <f>SUM('Budget Estimate'!$B26:$E26)</f>
        <v>0</v>
      </c>
      <c r="M26" s="24" t="s">
        <v>30</v>
      </c>
      <c r="N26" s="23" t="e">
        <f t="shared" si="2"/>
        <v>#DIV/0!</v>
      </c>
    </row>
    <row r="27" spans="1:14" ht="14.25" customHeight="1" x14ac:dyDescent="0.25">
      <c r="A27" s="27" t="s">
        <v>31</v>
      </c>
      <c r="B27" s="28">
        <f>SUM(B23:B26)*ServiceCharge</f>
        <v>0</v>
      </c>
      <c r="C27" s="28">
        <f>SUM(C23:C26)*ServiceCharge</f>
        <v>0</v>
      </c>
      <c r="D27" s="28">
        <f>SUM(D23:D26)*ServiceCharge</f>
        <v>0</v>
      </c>
      <c r="E27" s="28">
        <f>SUM(E23:E26)*ServiceCharge</f>
        <v>0</v>
      </c>
      <c r="F27" s="29">
        <f>SUM('Budget Estimate'!$B27:$E27)</f>
        <v>0</v>
      </c>
      <c r="M27" s="27" t="s">
        <v>31</v>
      </c>
      <c r="N27" s="23">
        <f t="shared" si="2"/>
        <v>0</v>
      </c>
    </row>
    <row r="28" spans="1:14" ht="14.25" customHeight="1" x14ac:dyDescent="0.25">
      <c r="A28" t="s">
        <v>32</v>
      </c>
      <c r="B28" s="21">
        <f>SUM(B23:B27)*TaxRate</f>
        <v>0</v>
      </c>
      <c r="C28" s="21">
        <f>SUM(C23:C27)*TaxRate</f>
        <v>0</v>
      </c>
      <c r="D28" s="21">
        <f>SUM(D23:D27)*TaxRate</f>
        <v>0</v>
      </c>
      <c r="E28" s="21">
        <f>SUM(E23:E27)*TaxRate</f>
        <v>0</v>
      </c>
      <c r="F28" s="22">
        <f>SUM('Budget Estimate'!$B28:$E28)</f>
        <v>0</v>
      </c>
      <c r="M28" t="s">
        <v>32</v>
      </c>
      <c r="N28" s="23">
        <f t="shared" si="2"/>
        <v>0</v>
      </c>
    </row>
    <row r="29" spans="1:14" ht="14.25" customHeight="1" x14ac:dyDescent="0.25">
      <c r="A29" s="30" t="s">
        <v>26</v>
      </c>
      <c r="B29" s="31">
        <f>SUBTOTAL(109,'Budget Estimate'!$B$23:$B$28)</f>
        <v>0</v>
      </c>
      <c r="C29" s="31">
        <f>SUBTOTAL(109,'Budget Estimate'!$C$23:$C$28)</f>
        <v>0</v>
      </c>
      <c r="D29" s="31">
        <f>SUBTOTAL(109,'Budget Estimate'!$D$23:$D$28)</f>
        <v>0</v>
      </c>
      <c r="E29" s="31">
        <f>SUBTOTAL(109,'Budget Estimate'!$E$23:$E$28)</f>
        <v>0</v>
      </c>
      <c r="F29" s="32">
        <f>SUBTOTAL(109,'Budget Estimate'!$F$23:$F$28)</f>
        <v>0</v>
      </c>
      <c r="G29" s="21">
        <f>Table_1[[#This Row],[Total]]</f>
        <v>0</v>
      </c>
      <c r="H29" t="s">
        <v>91</v>
      </c>
      <c r="M29" s="30" t="s">
        <v>26</v>
      </c>
      <c r="N29" s="23">
        <f t="shared" si="2"/>
        <v>0</v>
      </c>
    </row>
    <row r="30" spans="1:14" ht="14.25" customHeight="1" x14ac:dyDescent="0.25">
      <c r="G30" s="21">
        <f>G29*SUM(NumInPersonUsers,NumFamily,NumSES)</f>
        <v>0</v>
      </c>
      <c r="H30" t="s">
        <v>92</v>
      </c>
      <c r="J30" s="69"/>
    </row>
    <row r="31" spans="1:14" ht="14.25" customHeight="1" x14ac:dyDescent="0.25">
      <c r="N31" s="33">
        <f>$I$1</f>
        <v>0</v>
      </c>
    </row>
    <row r="32" spans="1:14" ht="14.25" customHeight="1" x14ac:dyDescent="0.25">
      <c r="A32" s="19" t="s">
        <v>35</v>
      </c>
      <c r="M32" s="19" t="s">
        <v>36</v>
      </c>
      <c r="N32" s="33">
        <f>$I$1</f>
        <v>0</v>
      </c>
    </row>
    <row r="33" spans="1:14" ht="14.25" customHeight="1" x14ac:dyDescent="0.25">
      <c r="A33" t="s">
        <v>21</v>
      </c>
      <c r="B33" t="s">
        <v>22</v>
      </c>
      <c r="C33" t="s">
        <v>23</v>
      </c>
      <c r="D33" t="s">
        <v>24</v>
      </c>
      <c r="E33" t="s">
        <v>25</v>
      </c>
      <c r="F33" t="s">
        <v>26</v>
      </c>
      <c r="M33" t="s">
        <v>21</v>
      </c>
      <c r="N33" s="20"/>
    </row>
    <row r="34" spans="1:14" ht="14.25" customHeight="1" x14ac:dyDescent="0.25">
      <c r="A34" t="s">
        <v>37</v>
      </c>
      <c r="B34" s="21"/>
      <c r="C34" s="21"/>
      <c r="D34" s="21"/>
      <c r="E34" s="21"/>
      <c r="F34" s="22">
        <f>SUM('Budget Estimate'!$B34:$E34)</f>
        <v>0</v>
      </c>
      <c r="M34" t="s">
        <v>37</v>
      </c>
      <c r="N34" s="34">
        <f t="shared" ref="N34:N44" si="3">F34</f>
        <v>0</v>
      </c>
    </row>
    <row r="35" spans="1:14" ht="14.25" customHeight="1" x14ac:dyDescent="0.25">
      <c r="A35" t="s">
        <v>38</v>
      </c>
      <c r="B35" s="21"/>
      <c r="C35" s="21"/>
      <c r="D35" s="21"/>
      <c r="E35" s="21"/>
      <c r="F35" s="22">
        <f>SUM('Budget Estimate'!$B35:$E35)</f>
        <v>0</v>
      </c>
      <c r="M35" t="s">
        <v>38</v>
      </c>
      <c r="N35" s="34">
        <f t="shared" si="3"/>
        <v>0</v>
      </c>
    </row>
    <row r="36" spans="1:14" ht="14.25" customHeight="1" x14ac:dyDescent="0.25">
      <c r="A36" t="s">
        <v>39</v>
      </c>
      <c r="B36" s="21"/>
      <c r="C36" s="21"/>
      <c r="D36" s="21"/>
      <c r="E36" s="21"/>
      <c r="F36" s="22">
        <f>SUM('Budget Estimate'!$B36:$E36)</f>
        <v>0</v>
      </c>
      <c r="M36" t="s">
        <v>39</v>
      </c>
      <c r="N36" s="34">
        <f t="shared" si="3"/>
        <v>0</v>
      </c>
    </row>
    <row r="37" spans="1:14" ht="14.25" customHeight="1" x14ac:dyDescent="0.25">
      <c r="A37" t="s">
        <v>40</v>
      </c>
      <c r="B37" s="21"/>
      <c r="C37" s="21"/>
      <c r="D37" s="21"/>
      <c r="E37" s="21"/>
      <c r="F37" s="22">
        <f>SUM('Budget Estimate'!$B37:$E37)</f>
        <v>0</v>
      </c>
      <c r="M37" t="s">
        <v>40</v>
      </c>
      <c r="N37" s="34">
        <f t="shared" si="3"/>
        <v>0</v>
      </c>
    </row>
    <row r="38" spans="1:14" ht="14.25" customHeight="1" x14ac:dyDescent="0.25">
      <c r="A38" t="s">
        <v>41</v>
      </c>
      <c r="B38" s="21"/>
      <c r="C38" s="21"/>
      <c r="D38" s="21"/>
      <c r="E38" s="21"/>
      <c r="F38" s="22">
        <f>SUM('Budget Estimate'!$B38:$E38)</f>
        <v>0</v>
      </c>
      <c r="M38" t="s">
        <v>41</v>
      </c>
      <c r="N38" s="34">
        <f t="shared" si="3"/>
        <v>0</v>
      </c>
    </row>
    <row r="39" spans="1:14" ht="14.25" customHeight="1" x14ac:dyDescent="0.25">
      <c r="A39" t="s">
        <v>42</v>
      </c>
      <c r="B39" s="21"/>
      <c r="C39" s="21"/>
      <c r="D39" s="21"/>
      <c r="E39" s="21"/>
      <c r="F39" s="22">
        <f>SUM('Budget Estimate'!$B39:$E39)</f>
        <v>0</v>
      </c>
      <c r="M39" t="s">
        <v>42</v>
      </c>
      <c r="N39" s="34">
        <f t="shared" si="3"/>
        <v>0</v>
      </c>
    </row>
    <row r="40" spans="1:14" ht="14.25" customHeight="1" x14ac:dyDescent="0.25">
      <c r="A40" t="s">
        <v>43</v>
      </c>
      <c r="B40" s="21"/>
      <c r="C40" s="21"/>
      <c r="D40" s="21"/>
      <c r="E40" s="21"/>
      <c r="F40" s="22">
        <f>SUM('Budget Estimate'!$B40:$E40)</f>
        <v>0</v>
      </c>
      <c r="M40" t="s">
        <v>43</v>
      </c>
      <c r="N40" s="34">
        <f t="shared" si="3"/>
        <v>0</v>
      </c>
    </row>
    <row r="41" spans="1:14" ht="14.25" customHeight="1" x14ac:dyDescent="0.25">
      <c r="A41" s="24" t="s">
        <v>44</v>
      </c>
      <c r="B41" s="25"/>
      <c r="C41" s="25"/>
      <c r="D41" s="25"/>
      <c r="E41" s="25"/>
      <c r="F41" s="26">
        <f>SUM('Budget Estimate'!$B41:$E41)</f>
        <v>0</v>
      </c>
      <c r="M41" s="24" t="s">
        <v>44</v>
      </c>
      <c r="N41" s="34">
        <f t="shared" si="3"/>
        <v>0</v>
      </c>
    </row>
    <row r="42" spans="1:14" ht="14.25" customHeight="1" x14ac:dyDescent="0.25">
      <c r="A42" s="27" t="s">
        <v>31</v>
      </c>
      <c r="B42" s="28">
        <f>SUM(B34:B41)*ServiceCharge</f>
        <v>0</v>
      </c>
      <c r="C42" s="28">
        <f>SUM(C34:C41)*ServiceCharge</f>
        <v>0</v>
      </c>
      <c r="D42" s="28">
        <f>SUM(D34:D41)*ServiceCharge</f>
        <v>0</v>
      </c>
      <c r="E42" s="28">
        <f>SUM(E34:E41)*ServiceCharge</f>
        <v>0</v>
      </c>
      <c r="F42" s="29">
        <f>SUM('Budget Estimate'!$B42:$E42)</f>
        <v>0</v>
      </c>
      <c r="M42" s="27" t="s">
        <v>31</v>
      </c>
      <c r="N42" s="34">
        <f t="shared" si="3"/>
        <v>0</v>
      </c>
    </row>
    <row r="43" spans="1:14" ht="14.25" customHeight="1" x14ac:dyDescent="0.25">
      <c r="A43" t="s">
        <v>32</v>
      </c>
      <c r="B43" s="21">
        <f>SUM(B34:B42)*TaxRate</f>
        <v>0</v>
      </c>
      <c r="C43" s="21">
        <f>SUM(C34:C42)*TaxRate</f>
        <v>0</v>
      </c>
      <c r="D43" s="21">
        <f>SUM(D34:D42)*TaxRate</f>
        <v>0</v>
      </c>
      <c r="E43" s="21">
        <f>SUM(E34:E42)*TaxRate</f>
        <v>0</v>
      </c>
      <c r="F43" s="22">
        <f>SUM('Budget Estimate'!$B43:$E43)</f>
        <v>0</v>
      </c>
      <c r="M43" t="s">
        <v>32</v>
      </c>
      <c r="N43" s="34">
        <f t="shared" si="3"/>
        <v>0</v>
      </c>
    </row>
    <row r="44" spans="1:14" ht="14.25" customHeight="1" x14ac:dyDescent="0.25">
      <c r="A44" s="30" t="s">
        <v>26</v>
      </c>
      <c r="B44" s="31">
        <f>SUBTOTAL(109,'Budget Estimate'!$B$34:$B$43)</f>
        <v>0</v>
      </c>
      <c r="C44" s="31">
        <f>SUBTOTAL(109,'Budget Estimate'!$C$34:$C$43)</f>
        <v>0</v>
      </c>
      <c r="D44" s="31">
        <f>SUBTOTAL(109,'Budget Estimate'!$D$34:$D$43)</f>
        <v>0</v>
      </c>
      <c r="E44" s="31">
        <f>SUBTOTAL(109,'Budget Estimate'!$E$34:$E$43)</f>
        <v>0</v>
      </c>
      <c r="F44" s="32">
        <f>SUBTOTAL(109,'Budget Estimate'!$F$34:$F$43)</f>
        <v>0</v>
      </c>
      <c r="M44" s="30" t="s">
        <v>26</v>
      </c>
      <c r="N44" s="34">
        <f t="shared" si="3"/>
        <v>0</v>
      </c>
    </row>
    <row r="45" spans="1:14" ht="14.25" customHeight="1" x14ac:dyDescent="0.25">
      <c r="B45" s="21"/>
      <c r="C45" s="21"/>
      <c r="D45" s="21"/>
      <c r="E45" s="21"/>
      <c r="F45" s="21"/>
    </row>
    <row r="46" spans="1:14" ht="14.25" customHeight="1" x14ac:dyDescent="0.25"/>
    <row r="47" spans="1:14" ht="14.25" customHeight="1" x14ac:dyDescent="0.25">
      <c r="A47" s="19" t="s">
        <v>45</v>
      </c>
      <c r="M47" s="19" t="s">
        <v>45</v>
      </c>
    </row>
    <row r="48" spans="1:14" ht="14.25" customHeight="1" x14ac:dyDescent="0.25">
      <c r="A48" t="s">
        <v>21</v>
      </c>
      <c r="B48" t="s">
        <v>46</v>
      </c>
      <c r="C48" t="s">
        <v>47</v>
      </c>
      <c r="D48" t="s">
        <v>26</v>
      </c>
      <c r="M48" t="s">
        <v>21</v>
      </c>
      <c r="N48" s="20"/>
    </row>
    <row r="49" spans="1:14" ht="14.25" customHeight="1" x14ac:dyDescent="0.25">
      <c r="A49" t="s">
        <v>48</v>
      </c>
      <c r="B49" s="21">
        <v>21</v>
      </c>
      <c r="C49">
        <f>NumVirtualUsers</f>
        <v>0</v>
      </c>
      <c r="D49" s="22">
        <f>'Budget Estimate'!$B49*'Budget Estimate'!$C49</f>
        <v>0</v>
      </c>
      <c r="M49" t="s">
        <v>48</v>
      </c>
      <c r="N49" s="34">
        <f>D49</f>
        <v>0</v>
      </c>
    </row>
    <row r="50" spans="1:14" ht="14.25" customHeight="1" x14ac:dyDescent="0.25">
      <c r="A50" t="s">
        <v>49</v>
      </c>
      <c r="B50" s="21">
        <v>21</v>
      </c>
      <c r="C50">
        <f>SUM(NumInPersonUsers,NumSES)-EXComm</f>
        <v>2</v>
      </c>
      <c r="D50" s="22">
        <f>'Budget Estimate'!$B50*'Budget Estimate'!$C50</f>
        <v>42</v>
      </c>
      <c r="M50" t="s">
        <v>49</v>
      </c>
      <c r="N50" s="34">
        <f>D50</f>
        <v>42</v>
      </c>
    </row>
    <row r="51" spans="1:14" ht="14.25" customHeight="1" x14ac:dyDescent="0.25">
      <c r="A51" t="s">
        <v>50</v>
      </c>
      <c r="B51" s="21">
        <v>25</v>
      </c>
      <c r="C51">
        <f>SUM(NumInPersonUsers,NumSES)</f>
        <v>8</v>
      </c>
      <c r="D51" s="22">
        <f>'Budget Estimate'!$B51*'Budget Estimate'!$C51</f>
        <v>200</v>
      </c>
      <c r="M51" t="s">
        <v>50</v>
      </c>
      <c r="N51" s="34">
        <f>D51</f>
        <v>200</v>
      </c>
    </row>
    <row r="52" spans="1:14" ht="14.25" customHeight="1" x14ac:dyDescent="0.25">
      <c r="A52" t="s">
        <v>51</v>
      </c>
      <c r="B52" s="21">
        <f>RoomSubsidy</f>
        <v>0</v>
      </c>
      <c r="C52">
        <v>0</v>
      </c>
      <c r="D52" s="22">
        <f>'Budget Estimate'!$B52*'Budget Estimate'!$C52</f>
        <v>0</v>
      </c>
      <c r="M52" t="s">
        <v>51</v>
      </c>
      <c r="N52" s="34">
        <f>D52</f>
        <v>0</v>
      </c>
    </row>
    <row r="53" spans="1:14" ht="14.25" customHeight="1" x14ac:dyDescent="0.25">
      <c r="A53" t="s">
        <v>100</v>
      </c>
      <c r="B53" s="21"/>
      <c r="D53" s="22">
        <f>'Budget Estimate'!$B53*'Budget Estimate'!$C53</f>
        <v>0</v>
      </c>
      <c r="N53" s="34">
        <f>AVERAGE(B53:E53)</f>
        <v>0</v>
      </c>
    </row>
    <row r="54" spans="1:14" ht="14.25" customHeight="1" x14ac:dyDescent="0.25">
      <c r="B54" s="21"/>
      <c r="D54" s="22">
        <f>'Budget Estimate'!$B54*'Budget Estimate'!$C54</f>
        <v>0</v>
      </c>
    </row>
    <row r="55" spans="1:14" ht="14.25" customHeight="1" x14ac:dyDescent="0.25">
      <c r="A55" s="30" t="s">
        <v>26</v>
      </c>
      <c r="B55" s="31"/>
      <c r="C55" s="30"/>
      <c r="D55" s="32">
        <f>SUBTOTAL(109,'Budget Estimate'!$D$49:$D$54)</f>
        <v>242</v>
      </c>
      <c r="M55" s="30" t="s">
        <v>26</v>
      </c>
      <c r="N55" s="34">
        <f>D55</f>
        <v>242</v>
      </c>
    </row>
    <row r="56" spans="1:14" ht="14.25" customHeight="1" x14ac:dyDescent="0.25">
      <c r="A56" s="35" t="s">
        <v>52</v>
      </c>
      <c r="M56" s="35" t="s">
        <v>52</v>
      </c>
    </row>
    <row r="57" spans="1:14" ht="14.25" customHeight="1" x14ac:dyDescent="0.25">
      <c r="A57" s="35" t="s">
        <v>53</v>
      </c>
      <c r="M57" s="35" t="s">
        <v>53</v>
      </c>
    </row>
    <row r="58" spans="1:14" ht="14.25" customHeight="1" x14ac:dyDescent="0.25"/>
    <row r="59" spans="1:14" ht="14.25" customHeight="1" x14ac:dyDescent="0.25">
      <c r="A59" s="19" t="s">
        <v>54</v>
      </c>
      <c r="M59" s="19" t="s">
        <v>54</v>
      </c>
    </row>
    <row r="60" spans="1:14" ht="14.25" customHeight="1" x14ac:dyDescent="0.25">
      <c r="A60" s="36" t="s">
        <v>21</v>
      </c>
      <c r="B60" s="21" t="s">
        <v>55</v>
      </c>
      <c r="M60" s="36" t="s">
        <v>21</v>
      </c>
      <c r="N60" s="36"/>
    </row>
    <row r="61" spans="1:14" ht="14.25" customHeight="1" x14ac:dyDescent="0.25">
      <c r="A61" s="36" t="s">
        <v>56</v>
      </c>
      <c r="B61" s="21">
        <f>'Budget Estimate'!$F$29*(NumInPersonUsers)</f>
        <v>0</v>
      </c>
      <c r="M61" s="36" t="s">
        <v>56</v>
      </c>
      <c r="N61" s="37">
        <f t="shared" ref="N61:N66" si="4">B61</f>
        <v>0</v>
      </c>
    </row>
    <row r="62" spans="1:14" ht="14.25" customHeight="1" x14ac:dyDescent="0.25">
      <c r="A62" s="36" t="s">
        <v>57</v>
      </c>
      <c r="B62" s="21">
        <f>'Budget Estimate'!$F$29*NumFamily</f>
        <v>0</v>
      </c>
      <c r="M62" s="36" t="s">
        <v>57</v>
      </c>
      <c r="N62" s="37">
        <f t="shared" si="4"/>
        <v>0</v>
      </c>
    </row>
    <row r="63" spans="1:14" ht="14.25" customHeight="1" x14ac:dyDescent="0.25">
      <c r="A63" s="38" t="s">
        <v>58</v>
      </c>
      <c r="B63" s="39">
        <f>'Budget Estimate'!$F$29*NumSES</f>
        <v>0</v>
      </c>
      <c r="M63" s="38" t="s">
        <v>58</v>
      </c>
      <c r="N63" s="37">
        <f t="shared" si="4"/>
        <v>0</v>
      </c>
    </row>
    <row r="64" spans="1:14" ht="14.25" customHeight="1" x14ac:dyDescent="0.25">
      <c r="A64" s="40" t="s">
        <v>59</v>
      </c>
      <c r="B64" s="41">
        <f>SUM(B61:B63)</f>
        <v>0</v>
      </c>
      <c r="M64" s="40" t="s">
        <v>59</v>
      </c>
      <c r="N64" s="37">
        <f t="shared" si="4"/>
        <v>0</v>
      </c>
    </row>
    <row r="65" spans="1:14" ht="14.25" customHeight="1" x14ac:dyDescent="0.25">
      <c r="A65" s="40" t="s">
        <v>60</v>
      </c>
      <c r="B65" s="41">
        <f>'Budget Estimate'!$F$44+'Budget Estimate'!$D$55</f>
        <v>242</v>
      </c>
      <c r="M65" s="40" t="s">
        <v>60</v>
      </c>
      <c r="N65" s="37">
        <f t="shared" si="4"/>
        <v>242</v>
      </c>
    </row>
    <row r="66" spans="1:14" ht="14.25" customHeight="1" x14ac:dyDescent="0.25">
      <c r="A66" s="42" t="s">
        <v>61</v>
      </c>
      <c r="B66" s="43">
        <f>SUM(B64:B65)</f>
        <v>242</v>
      </c>
      <c r="C66" s="21">
        <f>'Budget Estimate'!$B$66/SUM(NumVirtualUsers,NumInPersonUsers,NumSES)</f>
        <v>30.25</v>
      </c>
      <c r="D66" t="s">
        <v>62</v>
      </c>
      <c r="I66" s="69"/>
      <c r="M66" s="42" t="s">
        <v>61</v>
      </c>
      <c r="N66" s="37">
        <f t="shared" si="4"/>
        <v>242</v>
      </c>
    </row>
    <row r="67" spans="1:14" ht="14.25" customHeight="1" x14ac:dyDescent="0.25">
      <c r="B67" s="44"/>
      <c r="C67" s="21">
        <f>'Budget Estimate'!$B$66/SUM(NumInPersonUsers,NumSES)</f>
        <v>30.25</v>
      </c>
      <c r="D67" t="s">
        <v>89</v>
      </c>
      <c r="I67" s="69"/>
    </row>
    <row r="68" spans="1:14" ht="14.25" customHeight="1" x14ac:dyDescent="0.25">
      <c r="B68" s="44"/>
    </row>
    <row r="69" spans="1:14" ht="14.25" customHeight="1" x14ac:dyDescent="0.25">
      <c r="A69" s="19" t="s">
        <v>4</v>
      </c>
      <c r="M69" s="19" t="s">
        <v>4</v>
      </c>
    </row>
    <row r="70" spans="1:14" ht="14.25" customHeight="1" x14ac:dyDescent="0.25">
      <c r="A70" t="s">
        <v>21</v>
      </c>
      <c r="B70" t="s">
        <v>64</v>
      </c>
      <c r="C70" t="s">
        <v>47</v>
      </c>
      <c r="D70" t="s">
        <v>4</v>
      </c>
      <c r="M70" t="s">
        <v>21</v>
      </c>
      <c r="N70" s="36" t="str">
        <f>B70</f>
        <v>Fee</v>
      </c>
    </row>
    <row r="71" spans="1:14" ht="14.25" customHeight="1" x14ac:dyDescent="0.25">
      <c r="A71" t="s">
        <v>65</v>
      </c>
      <c r="B71" s="21">
        <f>FeeVirtual</f>
        <v>400</v>
      </c>
      <c r="C71">
        <f>NumVirtualUsers</f>
        <v>0</v>
      </c>
      <c r="D71" s="21">
        <f>'Budget Estimate'!$C71*'Budget Estimate'!$B71</f>
        <v>0</v>
      </c>
      <c r="M71" t="s">
        <v>65</v>
      </c>
      <c r="N71" s="37">
        <f>D71</f>
        <v>0</v>
      </c>
    </row>
    <row r="72" spans="1:14" ht="14.25" customHeight="1" x14ac:dyDescent="0.25">
      <c r="A72" t="s">
        <v>66</v>
      </c>
      <c r="B72" s="21">
        <f>FeeInPerson</f>
        <v>600</v>
      </c>
      <c r="C72">
        <f>NumInPersonUsers-EXComm</f>
        <v>-6</v>
      </c>
      <c r="D72" s="21">
        <f>'Budget Estimate'!$C72*'Budget Estimate'!$B72</f>
        <v>-3600</v>
      </c>
      <c r="M72" t="s">
        <v>66</v>
      </c>
      <c r="N72" s="37">
        <f>D72</f>
        <v>-3600</v>
      </c>
    </row>
    <row r="73" spans="1:14" ht="14.25" customHeight="1" x14ac:dyDescent="0.25">
      <c r="A73" t="s">
        <v>67</v>
      </c>
      <c r="B73" s="21">
        <f>FeeFamily</f>
        <v>0</v>
      </c>
      <c r="C73">
        <f>NumFamily</f>
        <v>0</v>
      </c>
      <c r="D73" s="21">
        <f>'Budget Estimate'!$C73*'Budget Estimate'!$B73</f>
        <v>0</v>
      </c>
      <c r="M73" t="s">
        <v>67</v>
      </c>
      <c r="N73" s="37">
        <f>D73</f>
        <v>0</v>
      </c>
    </row>
    <row r="74" spans="1:14" ht="14.25" customHeight="1" x14ac:dyDescent="0.25">
      <c r="A74" t="s">
        <v>68</v>
      </c>
      <c r="B74" s="21">
        <f>FeeInPerson</f>
        <v>600</v>
      </c>
      <c r="C74">
        <f>NumSES</f>
        <v>8</v>
      </c>
      <c r="D74" s="21">
        <f>'Budget Estimate'!$C74*'Budget Estimate'!$B74</f>
        <v>4800</v>
      </c>
      <c r="M74" t="s">
        <v>68</v>
      </c>
      <c r="N74" s="37">
        <f>D74</f>
        <v>4800</v>
      </c>
    </row>
    <row r="75" spans="1:14" ht="14.25" customHeight="1" x14ac:dyDescent="0.25">
      <c r="A75" s="30" t="s">
        <v>26</v>
      </c>
      <c r="B75" s="30"/>
      <c r="C75" s="30"/>
      <c r="D75" s="31">
        <f>SUBTOTAL(109,'Budget Estimate'!$D$71:$D$74)</f>
        <v>1200</v>
      </c>
      <c r="M75" s="30" t="s">
        <v>26</v>
      </c>
      <c r="N75" s="37">
        <f>D75</f>
        <v>1200</v>
      </c>
    </row>
    <row r="76" spans="1:14" ht="14.25" customHeight="1" x14ac:dyDescent="0.25">
      <c r="A76" s="35" t="s">
        <v>90</v>
      </c>
      <c r="M76" s="35" t="s">
        <v>52</v>
      </c>
      <c r="N76" s="36">
        <f>B76</f>
        <v>0</v>
      </c>
    </row>
    <row r="77" spans="1:14" ht="14.25" customHeight="1" x14ac:dyDescent="0.25">
      <c r="N77" s="36">
        <f>B77</f>
        <v>0</v>
      </c>
    </row>
    <row r="78" spans="1:14" ht="14.25" customHeight="1" x14ac:dyDescent="0.25">
      <c r="N78" s="36">
        <f>B78</f>
        <v>0</v>
      </c>
    </row>
    <row r="79" spans="1:14" ht="14.25" customHeight="1" x14ac:dyDescent="0.25">
      <c r="A79" s="14" t="s">
        <v>10</v>
      </c>
      <c r="B79" s="15">
        <f>'Budget Estimate'!$D$75-'Budget Estimate'!$B$66</f>
        <v>958</v>
      </c>
      <c r="M79" s="14" t="s">
        <v>10</v>
      </c>
      <c r="N79" s="37">
        <f>N75-N66</f>
        <v>958</v>
      </c>
    </row>
    <row r="80" spans="1:14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  <row r="1001" ht="14.25" customHeight="1" x14ac:dyDescent="0.25"/>
  </sheetData>
  <mergeCells count="7">
    <mergeCell ref="B15:F19"/>
    <mergeCell ref="M21:N21"/>
    <mergeCell ref="A1:F1"/>
    <mergeCell ref="B2:F2"/>
    <mergeCell ref="B3:F3"/>
    <mergeCell ref="B13:D13"/>
    <mergeCell ref="B14:D14"/>
  </mergeCells>
  <pageMargins left="0.7" right="0.7" top="0.75" bottom="0.75" header="0.511811023622047" footer="0.511811023622047"/>
  <pageSetup orientation="portrait" horizontalDpi="300" verticalDpi="300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Y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1" width="8.7109375" customWidth="1"/>
    <col min="12" max="12" width="8.7109375" hidden="1" customWidth="1"/>
    <col min="13" max="13" width="24.7109375" hidden="1" customWidth="1"/>
    <col min="14" max="14" width="27.42578125" hidden="1" customWidth="1"/>
    <col min="15" max="25" width="8.7109375" hidden="1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/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2" t="str">
        <f>N12</f>
        <v>Mining Exchange, a Wyndham Grand Hotel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N3" s="7"/>
    </row>
    <row r="4" spans="1:14" ht="14.25" customHeight="1" x14ac:dyDescent="0.25">
      <c r="N4" s="8"/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'Mining Exchange'!$D$74</f>
        <v>47950</v>
      </c>
      <c r="M5" t="str">
        <f t="shared" ref="M5:M13" si="0">A5</f>
        <v>Number of Virtual Users:</v>
      </c>
      <c r="N5" s="2">
        <f t="shared" ref="N5:N13" si="1">B5</f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'Mining Exchange'!$B$65</f>
        <v>33215.039999999994</v>
      </c>
      <c r="M6" t="str">
        <f t="shared" si="0"/>
        <v>Number of In-Person Users:</v>
      </c>
      <c r="N6" s="2">
        <f t="shared" si="1"/>
        <v>45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'Mining Exchange'!$D$74-'Mining Exchange'!$B$65</f>
        <v>14734.960000000006</v>
      </c>
      <c r="M7" t="str">
        <f t="shared" si="0"/>
        <v>Number of Family:</v>
      </c>
      <c r="N7" s="2">
        <f t="shared" si="1"/>
        <v>4.5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tr">
        <f t="shared" si="0"/>
        <v>Number of SES Members:</v>
      </c>
      <c r="N8" s="2">
        <f t="shared" si="1"/>
        <v>10</v>
      </c>
    </row>
    <row r="9" spans="1:14" ht="14.25" customHeight="1" x14ac:dyDescent="0.25">
      <c r="A9" t="s">
        <v>13</v>
      </c>
      <c r="B9" s="16">
        <v>0.1</v>
      </c>
      <c r="M9" t="str">
        <f t="shared" si="0"/>
        <v>Sales Tax Rate:</v>
      </c>
      <c r="N9" s="16">
        <f t="shared" si="1"/>
        <v>0.1</v>
      </c>
    </row>
    <row r="10" spans="1:14" ht="14.25" customHeight="1" x14ac:dyDescent="0.25">
      <c r="A10" t="s">
        <v>14</v>
      </c>
      <c r="B10" s="16">
        <v>0.24</v>
      </c>
      <c r="M10" t="str">
        <f t="shared" si="0"/>
        <v>Service Charge Rate:</v>
      </c>
      <c r="N10" s="16">
        <f t="shared" si="1"/>
        <v>0.24</v>
      </c>
    </row>
    <row r="11" spans="1:14" ht="14.25" customHeight="1" x14ac:dyDescent="0.25">
      <c r="F11" s="17"/>
      <c r="M11">
        <f t="shared" si="0"/>
        <v>0</v>
      </c>
      <c r="N11" s="2">
        <f t="shared" si="1"/>
        <v>0</v>
      </c>
    </row>
    <row r="12" spans="1:14" ht="14.25" customHeight="1" x14ac:dyDescent="0.25">
      <c r="A12" t="s">
        <v>15</v>
      </c>
      <c r="B12" s="82" t="s">
        <v>88</v>
      </c>
      <c r="C12" s="82"/>
      <c r="D12" s="82"/>
      <c r="F12" s="17"/>
      <c r="M12" t="str">
        <f t="shared" si="0"/>
        <v>Hotel:</v>
      </c>
      <c r="N12" s="1" t="str">
        <f t="shared" si="1"/>
        <v>Mining Exchange, a Wyndham Grand Hotel</v>
      </c>
    </row>
    <row r="13" spans="1:14" ht="14.25" customHeight="1" x14ac:dyDescent="0.25">
      <c r="A13" t="s">
        <v>17</v>
      </c>
      <c r="B13" s="77"/>
      <c r="C13" s="77"/>
      <c r="D13" s="77"/>
      <c r="F13" s="17"/>
      <c r="M13" t="str">
        <f t="shared" si="0"/>
        <v>Room Rate:</v>
      </c>
      <c r="N13" s="2">
        <f t="shared" si="1"/>
        <v>0</v>
      </c>
    </row>
    <row r="14" spans="1:14" ht="14.25" customHeight="1" x14ac:dyDescent="0.25">
      <c r="A14" t="s">
        <v>18</v>
      </c>
      <c r="B14" s="78" t="s">
        <v>84</v>
      </c>
      <c r="C14" s="78"/>
      <c r="D14" s="78"/>
      <c r="E14" s="78"/>
      <c r="F14" s="78"/>
      <c r="N14" s="2"/>
    </row>
    <row r="15" spans="1:14" ht="14.25" customHeight="1" x14ac:dyDescent="0.25">
      <c r="B15" s="78"/>
      <c r="C15" s="78"/>
      <c r="D15" s="78"/>
      <c r="E15" s="78"/>
      <c r="F15" s="78"/>
      <c r="M15">
        <f>A15</f>
        <v>0</v>
      </c>
    </row>
    <row r="16" spans="1:14" ht="14.25" customHeight="1" x14ac:dyDescent="0.25">
      <c r="B16" s="78"/>
      <c r="C16" s="78"/>
      <c r="D16" s="78"/>
      <c r="E16" s="78"/>
      <c r="F16" s="78"/>
      <c r="M16">
        <f>A16</f>
        <v>0</v>
      </c>
    </row>
    <row r="17" spans="1:14" ht="14.25" customHeight="1" x14ac:dyDescent="0.25">
      <c r="B17" s="78"/>
      <c r="C17" s="78"/>
      <c r="D17" s="78"/>
      <c r="E17" s="78"/>
      <c r="F17" s="78"/>
      <c r="M17">
        <f>A17</f>
        <v>0</v>
      </c>
    </row>
    <row r="18" spans="1:14" ht="14.25" customHeight="1" x14ac:dyDescent="0.25">
      <c r="B18" s="78"/>
      <c r="C18" s="78"/>
      <c r="D18" s="78"/>
      <c r="E18" s="78"/>
      <c r="F18" s="78"/>
    </row>
    <row r="19" spans="1:14" ht="14.25" customHeight="1" x14ac:dyDescent="0.25">
      <c r="F19" s="17"/>
      <c r="N19" s="18">
        <f>$I$1</f>
        <v>0</v>
      </c>
    </row>
    <row r="20" spans="1:14" ht="14.25" customHeight="1" x14ac:dyDescent="0.25">
      <c r="A20" s="19" t="s">
        <v>19</v>
      </c>
      <c r="M20" s="72" t="s">
        <v>20</v>
      </c>
      <c r="N20" s="72"/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20"/>
    </row>
    <row r="22" spans="1:14" ht="14.25" customHeight="1" x14ac:dyDescent="0.25">
      <c r="A22" t="s">
        <v>27</v>
      </c>
      <c r="B22" s="21">
        <v>95</v>
      </c>
      <c r="C22" s="21">
        <v>95</v>
      </c>
      <c r="D22" s="21">
        <v>95</v>
      </c>
      <c r="E22" s="21">
        <v>95</v>
      </c>
      <c r="F22" s="22">
        <f>SUM('Mining Exchange'!$B22:$E22)</f>
        <v>380</v>
      </c>
      <c r="M22" t="s">
        <v>27</v>
      </c>
      <c r="N22" s="23">
        <f t="shared" ref="N22:N28" si="2">AVERAGE(B22:E22)*SUM($N$6,$N$8,$N$7)*4</f>
        <v>22610</v>
      </c>
    </row>
    <row r="23" spans="1:14" ht="14.25" customHeight="1" x14ac:dyDescent="0.25">
      <c r="A23" t="s">
        <v>28</v>
      </c>
      <c r="B23" s="21">
        <v>0</v>
      </c>
      <c r="C23" s="21">
        <v>0</v>
      </c>
      <c r="D23" s="21">
        <v>0</v>
      </c>
      <c r="E23" s="21">
        <v>0</v>
      </c>
      <c r="F23" s="22">
        <f>SUM('Mining Exchange'!$B23:$E23)</f>
        <v>0</v>
      </c>
      <c r="M23" t="s">
        <v>28</v>
      </c>
      <c r="N23" s="23">
        <f t="shared" si="2"/>
        <v>0</v>
      </c>
    </row>
    <row r="24" spans="1:14" ht="14.25" customHeight="1" x14ac:dyDescent="0.25">
      <c r="A24" t="s">
        <v>29</v>
      </c>
      <c r="B24" s="21">
        <v>0</v>
      </c>
      <c r="C24" s="21">
        <v>0</v>
      </c>
      <c r="D24" s="21">
        <v>0</v>
      </c>
      <c r="E24" s="21">
        <v>0</v>
      </c>
      <c r="F24" s="22">
        <f>SUM('Mining Exchange'!$B24:$E24)</f>
        <v>0</v>
      </c>
      <c r="M24" t="s">
        <v>29</v>
      </c>
      <c r="N24" s="23">
        <f t="shared" si="2"/>
        <v>0</v>
      </c>
    </row>
    <row r="25" spans="1:14" ht="14.25" customHeight="1" x14ac:dyDescent="0.25">
      <c r="A25" s="24" t="s">
        <v>30</v>
      </c>
      <c r="B25" s="25">
        <v>0</v>
      </c>
      <c r="C25" s="25">
        <v>0</v>
      </c>
      <c r="D25" s="25">
        <v>0</v>
      </c>
      <c r="E25" s="25">
        <v>0</v>
      </c>
      <c r="F25" s="26">
        <f>SUM('Mining Exchange'!$B25:$E25)</f>
        <v>0</v>
      </c>
      <c r="M25" s="24" t="s">
        <v>30</v>
      </c>
      <c r="N25" s="23">
        <f t="shared" si="2"/>
        <v>0</v>
      </c>
    </row>
    <row r="26" spans="1:14" ht="14.25" customHeight="1" x14ac:dyDescent="0.25">
      <c r="A26" s="27" t="s">
        <v>31</v>
      </c>
      <c r="B26" s="28">
        <f>SUM(B22:B25)*ServiceCharge</f>
        <v>22.8</v>
      </c>
      <c r="C26" s="28">
        <f>SUM(C22:C25)*ServiceCharge</f>
        <v>22.8</v>
      </c>
      <c r="D26" s="28">
        <f>SUM(D22:D25)*ServiceCharge</f>
        <v>22.8</v>
      </c>
      <c r="E26" s="28">
        <f>SUM(E22:E25)*ServiceCharge</f>
        <v>22.8</v>
      </c>
      <c r="F26" s="29">
        <f>SUM('Mining Exchange'!$B26:$E26)</f>
        <v>91.2</v>
      </c>
      <c r="M26" s="27" t="s">
        <v>31</v>
      </c>
      <c r="N26" s="23">
        <f t="shared" si="2"/>
        <v>5426.4000000000005</v>
      </c>
    </row>
    <row r="27" spans="1:14" ht="14.25" customHeight="1" x14ac:dyDescent="0.25">
      <c r="A27" t="s">
        <v>32</v>
      </c>
      <c r="B27" s="21">
        <f>SUM(B22:B26)*TaxRate</f>
        <v>11.780000000000001</v>
      </c>
      <c r="C27" s="21">
        <f>SUM(C22:C26)*TaxRate</f>
        <v>11.780000000000001</v>
      </c>
      <c r="D27" s="21">
        <f>SUM(D22:D26)*TaxRate</f>
        <v>11.780000000000001</v>
      </c>
      <c r="E27" s="21">
        <f>SUM(E22:E26)*TaxRate</f>
        <v>11.780000000000001</v>
      </c>
      <c r="F27" s="22">
        <f>SUM('Mining Exchange'!$B27:$E27)</f>
        <v>47.120000000000005</v>
      </c>
      <c r="M27" t="s">
        <v>32</v>
      </c>
      <c r="N27" s="23">
        <f t="shared" si="2"/>
        <v>2803.6400000000003</v>
      </c>
    </row>
    <row r="28" spans="1:14" ht="14.25" customHeight="1" x14ac:dyDescent="0.25">
      <c r="A28" s="30" t="s">
        <v>26</v>
      </c>
      <c r="B28" s="31">
        <f>SUBTOTAL(109,'Mining Exchange'!$B$22:$B$27)</f>
        <v>129.57999999999998</v>
      </c>
      <c r="C28" s="31">
        <f>SUBTOTAL(109,'Mining Exchange'!$C$22:$C$27)</f>
        <v>129.57999999999998</v>
      </c>
      <c r="D28" s="31">
        <f>SUBTOTAL(109,'Mining Exchange'!$D$22:$D$27)</f>
        <v>129.57999999999998</v>
      </c>
      <c r="E28" s="31">
        <f>SUBTOTAL(109,'Mining Exchange'!$E$22:$E$27)</f>
        <v>129.57999999999998</v>
      </c>
      <c r="F28" s="32">
        <f>SUBTOTAL(109,'Mining Exchange'!$F$22:$F$27)</f>
        <v>518.31999999999994</v>
      </c>
      <c r="G28" s="21">
        <f>SUM(F22:F26)</f>
        <v>471.2</v>
      </c>
      <c r="H28" t="s">
        <v>33</v>
      </c>
      <c r="M28" s="30" t="s">
        <v>26</v>
      </c>
      <c r="N28" s="23">
        <f t="shared" si="2"/>
        <v>30840.039999999997</v>
      </c>
    </row>
    <row r="29" spans="1:14" ht="14.25" customHeight="1" x14ac:dyDescent="0.25">
      <c r="G29" s="21">
        <f>G28*SUM(NumInPersonUsers,NumFamily,NumSES)</f>
        <v>28036.399999999998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36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0</v>
      </c>
      <c r="C33" s="21">
        <v>0</v>
      </c>
      <c r="D33" s="21">
        <v>0</v>
      </c>
      <c r="E33" s="21">
        <v>0</v>
      </c>
      <c r="F33" s="22">
        <f>SUM('Mining Exchange'!$B33:$E33)</f>
        <v>0</v>
      </c>
      <c r="M33" t="s">
        <v>37</v>
      </c>
      <c r="N33" s="34">
        <f t="shared" ref="N33:N43" si="3">F33</f>
        <v>0</v>
      </c>
    </row>
    <row r="34" spans="1:14" ht="14.25" customHeight="1" x14ac:dyDescent="0.25">
      <c r="A34" t="s">
        <v>38</v>
      </c>
      <c r="B34" s="21">
        <v>0</v>
      </c>
      <c r="C34" s="21">
        <v>0</v>
      </c>
      <c r="D34" s="21">
        <v>0</v>
      </c>
      <c r="E34" s="21">
        <v>0</v>
      </c>
      <c r="F34" s="22">
        <f>SUM('Mining Exchange'!$B34:$E34)</f>
        <v>0</v>
      </c>
      <c r="M34" t="s">
        <v>38</v>
      </c>
      <c r="N34" s="34">
        <f t="shared" si="3"/>
        <v>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SUM('Mining Exchange'!$B35:$E35)</f>
        <v>0</v>
      </c>
      <c r="M35" t="s">
        <v>39</v>
      </c>
      <c r="N35" s="34">
        <f t="shared" si="3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SUM('Mining Exchange'!$B36:$E36)</f>
        <v>0</v>
      </c>
      <c r="M36" t="s">
        <v>40</v>
      </c>
      <c r="N36" s="34">
        <f t="shared" si="3"/>
        <v>0</v>
      </c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SUM('Mining Exchange'!$B37:$E37)</f>
        <v>0</v>
      </c>
      <c r="M37" t="s">
        <v>41</v>
      </c>
      <c r="N37" s="34">
        <f t="shared" si="3"/>
        <v>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SUM('Mining Exchange'!$B38:$E38)</f>
        <v>0</v>
      </c>
      <c r="M38" t="s">
        <v>42</v>
      </c>
      <c r="N38" s="34">
        <f t="shared" si="3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SUM('Mining Exchange'!$B39:$E39)</f>
        <v>0</v>
      </c>
      <c r="M39" t="s">
        <v>43</v>
      </c>
      <c r="N39" s="34">
        <f t="shared" si="3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SUM('Mining Exchange'!$B40:$E40)</f>
        <v>0</v>
      </c>
      <c r="M40" s="24" t="s">
        <v>44</v>
      </c>
      <c r="N40" s="34">
        <f t="shared" si="3"/>
        <v>0</v>
      </c>
    </row>
    <row r="41" spans="1:14" ht="14.25" customHeight="1" x14ac:dyDescent="0.25">
      <c r="A41" s="27" t="s">
        <v>31</v>
      </c>
      <c r="B41" s="28">
        <f>SUM(B33:B40)*ServiceCharge</f>
        <v>0</v>
      </c>
      <c r="C41" s="28">
        <f>SUM(C33:C40)*ServiceCharge</f>
        <v>0</v>
      </c>
      <c r="D41" s="28">
        <f>SUM(D33:D40)*ServiceCharge</f>
        <v>0</v>
      </c>
      <c r="E41" s="28">
        <f>SUM(E33:E40)*ServiceCharge</f>
        <v>0</v>
      </c>
      <c r="F41" s="29">
        <f>SUM('Mining Exchange'!$B41:$E41)</f>
        <v>0</v>
      </c>
      <c r="M41" s="27" t="s">
        <v>31</v>
      </c>
      <c r="N41" s="34">
        <f t="shared" si="3"/>
        <v>0</v>
      </c>
    </row>
    <row r="42" spans="1:14" ht="14.25" customHeight="1" x14ac:dyDescent="0.25">
      <c r="A42" t="s">
        <v>32</v>
      </c>
      <c r="B42" s="21">
        <f>SUM(B33:B41)*TaxRate</f>
        <v>0</v>
      </c>
      <c r="C42" s="21">
        <f>SUM(C33:C41)*TaxRate</f>
        <v>0</v>
      </c>
      <c r="D42" s="21">
        <f>SUM(D33:D41)*TaxRate</f>
        <v>0</v>
      </c>
      <c r="E42" s="21">
        <f>SUM(E33:E41)*TaxRate</f>
        <v>0</v>
      </c>
      <c r="F42" s="22">
        <f>SUM('Mining Exchange'!$B42:$E42)</f>
        <v>0</v>
      </c>
      <c r="M42" t="s">
        <v>32</v>
      </c>
      <c r="N42" s="34">
        <f t="shared" si="3"/>
        <v>0</v>
      </c>
    </row>
    <row r="43" spans="1:14" ht="14.25" customHeight="1" x14ac:dyDescent="0.25">
      <c r="A43" s="30" t="s">
        <v>26</v>
      </c>
      <c r="B43" s="31">
        <f>SUBTOTAL(109,'Mining Exchange'!$B$33:$B$42)</f>
        <v>0</v>
      </c>
      <c r="C43" s="31">
        <f>SUBTOTAL(109,'Mining Exchange'!$C$33:$C$42)</f>
        <v>0</v>
      </c>
      <c r="D43" s="31">
        <f>SUBTOTAL(109,'Mining Exchange'!$D$33:$D$42)</f>
        <v>0</v>
      </c>
      <c r="E43" s="31">
        <f>SUBTOTAL(109,'Mining Exchange'!$E$33:$E$42)</f>
        <v>0</v>
      </c>
      <c r="F43" s="32">
        <f>SUBTOTAL(109,'Mining Exchange'!$F$33:$F$42)</f>
        <v>0</v>
      </c>
      <c r="M43" s="30" t="s">
        <v>26</v>
      </c>
      <c r="N43" s="34">
        <f t="shared" si="3"/>
        <v>0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  <c r="N47" s="20"/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'Mining Exchange'!$B48*'Mining Exchange'!$C48</f>
        <v>675</v>
      </c>
      <c r="M48" t="s">
        <v>48</v>
      </c>
      <c r="N48" s="34">
        <f>D48</f>
        <v>675</v>
      </c>
    </row>
    <row r="49" spans="1:14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'Mining Exchange'!$B49*'Mining Exchange'!$C49</f>
        <v>600</v>
      </c>
      <c r="M49" t="s">
        <v>49</v>
      </c>
      <c r="N49" s="34">
        <f>D49</f>
        <v>600</v>
      </c>
    </row>
    <row r="50" spans="1:14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'Mining Exchange'!$B50*'Mining Exchange'!$C50</f>
        <v>1100</v>
      </c>
      <c r="M50" t="s">
        <v>50</v>
      </c>
      <c r="N50" s="34">
        <f>D50</f>
        <v>1100</v>
      </c>
    </row>
    <row r="51" spans="1:14" ht="14.25" customHeight="1" x14ac:dyDescent="0.25">
      <c r="A51" t="s">
        <v>51</v>
      </c>
      <c r="B51" s="21">
        <f>E8</f>
        <v>0</v>
      </c>
      <c r="C51">
        <v>4</v>
      </c>
      <c r="D51" s="22">
        <f>LodgeBreck!$B51*LodgeBreck!$C51</f>
        <v>0</v>
      </c>
      <c r="M51" t="s">
        <v>51</v>
      </c>
      <c r="N51" s="34">
        <f>D51</f>
        <v>0</v>
      </c>
    </row>
    <row r="52" spans="1:14" ht="14.25" customHeight="1" x14ac:dyDescent="0.25">
      <c r="B52" s="21"/>
      <c r="D52" s="22">
        <f>'Mining Exchange'!$B52*'Mining Exchange'!$C52</f>
        <v>0</v>
      </c>
      <c r="N52" s="34">
        <f>AVERAGE(B52:E52)</f>
        <v>0</v>
      </c>
    </row>
    <row r="53" spans="1:14" ht="14.25" customHeight="1" x14ac:dyDescent="0.25">
      <c r="B53" s="21"/>
      <c r="D53" s="22">
        <f>'Mining Exchange'!$B53*'Mining Exchange'!$C53</f>
        <v>0</v>
      </c>
    </row>
    <row r="54" spans="1:14" ht="14.25" customHeight="1" x14ac:dyDescent="0.25">
      <c r="A54" s="30" t="s">
        <v>26</v>
      </c>
      <c r="B54" s="31"/>
      <c r="C54" s="30"/>
      <c r="D54" s="32">
        <f>SUBTOTAL(109,'Mining Exchange'!$D$48:$D$53)</f>
        <v>2375</v>
      </c>
      <c r="M54" s="30" t="s">
        <v>26</v>
      </c>
      <c r="N54" s="34">
        <f>D54</f>
        <v>2375</v>
      </c>
    </row>
    <row r="55" spans="1:14" ht="14.25" customHeight="1" x14ac:dyDescent="0.25">
      <c r="A55" s="35" t="s">
        <v>52</v>
      </c>
      <c r="M55" s="35" t="s">
        <v>52</v>
      </c>
    </row>
    <row r="56" spans="1:14" ht="14.25" customHeight="1" x14ac:dyDescent="0.25">
      <c r="A56" s="35" t="s">
        <v>53</v>
      </c>
      <c r="M56" s="35" t="s">
        <v>53</v>
      </c>
    </row>
    <row r="57" spans="1:14" ht="14.25" customHeight="1" x14ac:dyDescent="0.25"/>
    <row r="58" spans="1:14" ht="14.25" customHeight="1" x14ac:dyDescent="0.25">
      <c r="A58" s="19" t="s">
        <v>54</v>
      </c>
      <c r="M58" s="19" t="s">
        <v>54</v>
      </c>
    </row>
    <row r="59" spans="1:14" ht="14.25" customHeight="1" x14ac:dyDescent="0.25">
      <c r="A59" s="36" t="s">
        <v>21</v>
      </c>
      <c r="B59" s="21" t="s">
        <v>55</v>
      </c>
      <c r="M59" s="36" t="s">
        <v>21</v>
      </c>
      <c r="N59" s="36"/>
    </row>
    <row r="60" spans="1:14" ht="14.25" customHeight="1" x14ac:dyDescent="0.25">
      <c r="A60" s="36" t="s">
        <v>56</v>
      </c>
      <c r="B60" s="21">
        <f>'Mining Exchange'!$F$28*NumInPersonUsers</f>
        <v>23324.399999999998</v>
      </c>
      <c r="M60" s="36" t="s">
        <v>56</v>
      </c>
      <c r="N60" s="37">
        <f t="shared" ref="N60:N65" si="4">B60</f>
        <v>23324.399999999998</v>
      </c>
    </row>
    <row r="61" spans="1:14" ht="14.25" customHeight="1" x14ac:dyDescent="0.25">
      <c r="A61" s="36" t="s">
        <v>57</v>
      </c>
      <c r="B61" s="21">
        <f>'Mining Exchange'!$F$28*NumFamily</f>
        <v>2332.4399999999996</v>
      </c>
      <c r="M61" s="36" t="s">
        <v>57</v>
      </c>
      <c r="N61" s="37">
        <f t="shared" si="4"/>
        <v>2332.4399999999996</v>
      </c>
    </row>
    <row r="62" spans="1:14" ht="14.25" customHeight="1" x14ac:dyDescent="0.25">
      <c r="A62" s="38" t="s">
        <v>58</v>
      </c>
      <c r="B62" s="39">
        <f>'Mining Exchange'!$F$28*NumSES</f>
        <v>5183.1999999999989</v>
      </c>
      <c r="M62" s="38" t="s">
        <v>58</v>
      </c>
      <c r="N62" s="37">
        <f t="shared" si="4"/>
        <v>5183.1999999999989</v>
      </c>
    </row>
    <row r="63" spans="1:14" ht="14.25" customHeight="1" x14ac:dyDescent="0.25">
      <c r="A63" s="40" t="s">
        <v>59</v>
      </c>
      <c r="B63" s="41">
        <f>SUM(B60:B62)</f>
        <v>30840.039999999994</v>
      </c>
      <c r="M63" s="40" t="s">
        <v>59</v>
      </c>
      <c r="N63" s="37">
        <f t="shared" si="4"/>
        <v>30840.039999999994</v>
      </c>
    </row>
    <row r="64" spans="1:14" ht="14.25" customHeight="1" x14ac:dyDescent="0.25">
      <c r="A64" s="40" t="s">
        <v>60</v>
      </c>
      <c r="B64" s="41">
        <f>'Mining Exchange'!$F$43+'Mining Exchange'!$D$54</f>
        <v>2375</v>
      </c>
      <c r="M64" s="40" t="s">
        <v>60</v>
      </c>
      <c r="N64" s="37">
        <f t="shared" si="4"/>
        <v>2375</v>
      </c>
    </row>
    <row r="65" spans="1:14" ht="14.25" customHeight="1" x14ac:dyDescent="0.25">
      <c r="A65" s="42" t="s">
        <v>61</v>
      </c>
      <c r="B65" s="43">
        <f>SUM(B63:B64)</f>
        <v>33215.039999999994</v>
      </c>
      <c r="C65" s="21">
        <f>'Mining Exchange'!$B$65/SUM(NumVirtualUsers,NumInPersonUsers,NumSES)</f>
        <v>332.15039999999993</v>
      </c>
      <c r="D65" t="s">
        <v>62</v>
      </c>
      <c r="M65" s="42" t="s">
        <v>61</v>
      </c>
      <c r="N65" s="37">
        <f t="shared" si="4"/>
        <v>33215.039999999994</v>
      </c>
    </row>
    <row r="66" spans="1:14" ht="14.25" customHeight="1" x14ac:dyDescent="0.25">
      <c r="B66" s="44"/>
      <c r="C66" s="21">
        <f>'Mining Exchange'!$B$65/SUM(NumInPersonUsers,NumSES)</f>
        <v>603.90981818181808</v>
      </c>
      <c r="D66" t="s">
        <v>63</v>
      </c>
    </row>
    <row r="67" spans="1:14" ht="14.25" customHeight="1" x14ac:dyDescent="0.25">
      <c r="B67" s="44"/>
    </row>
    <row r="68" spans="1:14" ht="14.25" customHeight="1" x14ac:dyDescent="0.25">
      <c r="A68" s="19" t="s">
        <v>4</v>
      </c>
      <c r="M68" s="19" t="s">
        <v>4</v>
      </c>
    </row>
    <row r="69" spans="1:14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  <c r="N69" s="36" t="str">
        <f>B69</f>
        <v>Fee</v>
      </c>
    </row>
    <row r="70" spans="1:14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'Mining Exchange'!$C70*'Mining Exchange'!$B70</f>
        <v>22500</v>
      </c>
      <c r="M70" t="s">
        <v>65</v>
      </c>
      <c r="N70" s="37">
        <f>D70</f>
        <v>22500</v>
      </c>
    </row>
    <row r="71" spans="1:14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'Mining Exchange'!$C71*'Mining Exchange'!$B71</f>
        <v>20000</v>
      </c>
      <c r="M71" t="s">
        <v>66</v>
      </c>
      <c r="N71" s="37">
        <f>D71</f>
        <v>20000</v>
      </c>
    </row>
    <row r="72" spans="1:14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'Mining Exchange'!$C72*'Mining Exchange'!$B72</f>
        <v>450</v>
      </c>
      <c r="M72" t="s">
        <v>67</v>
      </c>
      <c r="N72" s="37">
        <f>D72</f>
        <v>450</v>
      </c>
    </row>
    <row r="73" spans="1:14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'Mining Exchange'!$C73*'Mining Exchange'!$B73</f>
        <v>5000</v>
      </c>
      <c r="M73" t="s">
        <v>68</v>
      </c>
      <c r="N73" s="37">
        <f>D73</f>
        <v>5000</v>
      </c>
    </row>
    <row r="74" spans="1:14" ht="14.25" customHeight="1" x14ac:dyDescent="0.25">
      <c r="A74" s="30" t="s">
        <v>26</v>
      </c>
      <c r="B74" s="30"/>
      <c r="C74" s="30"/>
      <c r="D74" s="31">
        <f>SUBTOTAL(109,'Mining Exchange'!$D$70:$D$73)</f>
        <v>47950</v>
      </c>
      <c r="M74" s="30" t="s">
        <v>26</v>
      </c>
      <c r="N74" s="37">
        <f>D74</f>
        <v>47950</v>
      </c>
    </row>
    <row r="75" spans="1:14" ht="14.25" customHeight="1" x14ac:dyDescent="0.25">
      <c r="A75" s="35" t="s">
        <v>52</v>
      </c>
      <c r="M75" s="35" t="s">
        <v>52</v>
      </c>
      <c r="N75" s="36">
        <f>B75</f>
        <v>0</v>
      </c>
    </row>
    <row r="76" spans="1:14" ht="14.25" customHeight="1" x14ac:dyDescent="0.25">
      <c r="N76" s="36">
        <f>B76</f>
        <v>0</v>
      </c>
    </row>
    <row r="77" spans="1:14" ht="14.25" customHeight="1" x14ac:dyDescent="0.25">
      <c r="N77" s="36">
        <f>B77</f>
        <v>0</v>
      </c>
    </row>
    <row r="78" spans="1:14" ht="14.25" customHeight="1" x14ac:dyDescent="0.25">
      <c r="A78" s="14" t="s">
        <v>10</v>
      </c>
      <c r="B78" s="15">
        <f>'Mining Exchange'!$D$74-'Mining Exchange'!$B$65</f>
        <v>14734.960000000006</v>
      </c>
      <c r="M78" s="14" t="s">
        <v>10</v>
      </c>
      <c r="N78" s="37">
        <f>N74-N65</f>
        <v>14734.960000000006</v>
      </c>
    </row>
    <row r="79" spans="1:14" ht="14.25" customHeight="1" x14ac:dyDescent="0.25"/>
    <row r="80" spans="1:14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7">
    <mergeCell ref="B14:F18"/>
    <mergeCell ref="M20:N20"/>
    <mergeCell ref="A1:F1"/>
    <mergeCell ref="B2:F2"/>
    <mergeCell ref="B3:F3"/>
    <mergeCell ref="B12:D12"/>
    <mergeCell ref="B13:D13"/>
  </mergeCells>
  <hyperlinks>
    <hyperlink ref="B12" r:id="rId1" xr:uid="{00000000-0004-0000-0900-000000000000}"/>
    <hyperlink ref="B14" r:id="rId2" xr:uid="{00000000-0004-0000-09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01"/>
  <sheetViews>
    <sheetView zoomScaleNormal="100" workbookViewId="0">
      <pane ySplit="13" topLeftCell="A14" activePane="bottomLeft" state="frozen"/>
      <selection pane="bottomLeft" activeCell="B15" sqref="B15"/>
    </sheetView>
  </sheetViews>
  <sheetFormatPr defaultColWidth="14.42578125" defaultRowHeight="15" x14ac:dyDescent="0.25"/>
  <cols>
    <col min="1" max="1" width="27" hidden="1" customWidth="1"/>
    <col min="2" max="3" width="12.28515625" hidden="1" customWidth="1"/>
    <col min="4" max="4" width="13.5703125" hidden="1" customWidth="1"/>
    <col min="5" max="5" width="12.28515625" hidden="1" customWidth="1"/>
    <col min="6" max="6" width="11.42578125" hidden="1" customWidth="1"/>
    <col min="7" max="7" width="12.28515625" hidden="1" customWidth="1"/>
    <col min="8" max="8" width="13.5703125" hidden="1" customWidth="1"/>
    <col min="9" max="9" width="8.7109375" hidden="1" customWidth="1"/>
    <col min="10" max="10" width="8.7109375" customWidth="1"/>
    <col min="11" max="11" width="24.7109375" customWidth="1"/>
    <col min="12" max="12" width="27.42578125" hidden="1" customWidth="1"/>
    <col min="13" max="13" width="37.42578125" customWidth="1"/>
    <col min="14" max="14" width="24.42578125" customWidth="1"/>
    <col min="15" max="15" width="16" customWidth="1"/>
    <col min="16" max="16" width="37.5703125" customWidth="1"/>
    <col min="17" max="22" width="8.7109375" customWidth="1"/>
  </cols>
  <sheetData>
    <row r="1" spans="1:16" ht="27" customHeight="1" x14ac:dyDescent="0.25">
      <c r="A1" s="73" t="s">
        <v>69</v>
      </c>
      <c r="B1" s="73"/>
      <c r="C1" s="73"/>
      <c r="D1" s="73"/>
      <c r="E1" s="73"/>
      <c r="F1" s="73"/>
      <c r="L1" s="45">
        <f t="array" ref="L1:L1000">LodgeBreck!$N:$N</f>
        <v>0</v>
      </c>
      <c r="M1" s="45">
        <f t="array" ref="M1:M1000">HytheVail!$N:$N</f>
        <v>0</v>
      </c>
      <c r="N1" s="46" t="e">
        <f t="array" ref="N1:N1001">#REF!</f>
        <v>#REF!</v>
      </c>
      <c r="O1" s="45">
        <f t="array" ref="O1:O1000">'The Golden Hotel'!$N:$N</f>
        <v>0</v>
      </c>
      <c r="P1" s="45">
        <f t="array" ref="P1:P1000">'Mining Exchange'!$N:$N</f>
        <v>0</v>
      </c>
    </row>
    <row r="2" spans="1:16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L2" s="47" t="str">
        <v xml:space="preserve">The Lodge at Breckenridge        </v>
      </c>
      <c r="M2" s="47" t="str">
        <v xml:space="preserve">The Hythe, a Luxury Collection Resort, Vail </v>
      </c>
      <c r="N2" s="48" t="e">
        <v>#REF!</v>
      </c>
      <c r="O2" s="47" t="str">
        <v>The Golden Hotel</v>
      </c>
      <c r="P2" s="47" t="str">
        <v>Mining Exchange, a Wyndham Grand Hotel</v>
      </c>
    </row>
    <row r="3" spans="1:16" ht="14.25" customHeight="1" x14ac:dyDescent="0.25">
      <c r="A3" s="4" t="s">
        <v>1</v>
      </c>
      <c r="B3" s="75">
        <v>45817</v>
      </c>
      <c r="C3" s="75"/>
      <c r="D3" s="75"/>
      <c r="E3" s="75"/>
      <c r="F3" s="75"/>
      <c r="L3" s="45">
        <v>0</v>
      </c>
      <c r="M3" s="45">
        <v>0</v>
      </c>
      <c r="N3" s="46" t="e">
        <v>#REF!</v>
      </c>
      <c r="O3" s="45">
        <v>0</v>
      </c>
      <c r="P3" s="45">
        <v>0</v>
      </c>
    </row>
    <row r="4" spans="1:16" ht="14.25" customHeight="1" x14ac:dyDescent="0.25">
      <c r="L4" s="45">
        <v>0</v>
      </c>
      <c r="M4" s="45">
        <v>0</v>
      </c>
      <c r="N4" s="46" t="e">
        <v>#REF!</v>
      </c>
      <c r="O4" s="45">
        <v>0</v>
      </c>
      <c r="P4" s="45">
        <v>0</v>
      </c>
    </row>
    <row r="5" spans="1:16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Summary!$D$74</f>
        <v>47950</v>
      </c>
      <c r="K5" t="s">
        <v>2</v>
      </c>
      <c r="L5" s="45">
        <v>45</v>
      </c>
      <c r="M5" s="45">
        <v>45</v>
      </c>
      <c r="N5" s="46" t="e">
        <v>#REF!</v>
      </c>
      <c r="O5" s="45">
        <v>45</v>
      </c>
      <c r="P5" s="45">
        <v>45</v>
      </c>
    </row>
    <row r="6" spans="1:16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Summary!$B$65</f>
        <v>2375</v>
      </c>
      <c r="K6" t="s">
        <v>5</v>
      </c>
      <c r="L6" s="45">
        <v>45</v>
      </c>
      <c r="M6" s="45">
        <v>45</v>
      </c>
      <c r="N6" s="46" t="e">
        <v>#REF!</v>
      </c>
      <c r="O6" s="45">
        <v>45</v>
      </c>
      <c r="P6" s="45">
        <v>45</v>
      </c>
    </row>
    <row r="7" spans="1:16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Summary!$D$74-Summary!$B$65</f>
        <v>45575</v>
      </c>
      <c r="K7" t="s">
        <v>8</v>
      </c>
      <c r="L7" s="45">
        <v>4.5</v>
      </c>
      <c r="M7" s="45">
        <v>4.5</v>
      </c>
      <c r="N7" s="46" t="e">
        <v>#REF!</v>
      </c>
      <c r="O7" s="45">
        <v>4.5</v>
      </c>
      <c r="P7" s="45">
        <v>4.5</v>
      </c>
    </row>
    <row r="8" spans="1:16" ht="14.25" customHeight="1" x14ac:dyDescent="0.25">
      <c r="A8" t="s">
        <v>11</v>
      </c>
      <c r="B8" s="2">
        <v>10</v>
      </c>
      <c r="D8" t="s">
        <v>12</v>
      </c>
      <c r="E8" s="9">
        <v>0</v>
      </c>
      <c r="K8" t="s">
        <v>11</v>
      </c>
      <c r="L8" s="45">
        <v>10</v>
      </c>
      <c r="M8" s="45">
        <v>10</v>
      </c>
      <c r="N8" s="46" t="e">
        <v>#REF!</v>
      </c>
      <c r="O8" s="45">
        <v>10</v>
      </c>
      <c r="P8" s="45">
        <v>10</v>
      </c>
    </row>
    <row r="9" spans="1:16" ht="14.25" customHeight="1" x14ac:dyDescent="0.25">
      <c r="A9" t="s">
        <v>13</v>
      </c>
      <c r="B9" s="16">
        <v>0.1</v>
      </c>
      <c r="K9" t="s">
        <v>13</v>
      </c>
      <c r="L9" s="49">
        <v>0.1</v>
      </c>
      <c r="M9" s="49">
        <v>0.1</v>
      </c>
      <c r="N9" s="50" t="e">
        <v>#REF!</v>
      </c>
      <c r="O9" s="49">
        <v>0.1</v>
      </c>
      <c r="P9" s="49">
        <v>0.1</v>
      </c>
    </row>
    <row r="10" spans="1:16" ht="14.25" customHeight="1" x14ac:dyDescent="0.25">
      <c r="A10" t="s">
        <v>14</v>
      </c>
      <c r="B10" s="16">
        <v>0.24</v>
      </c>
      <c r="K10" t="s">
        <v>14</v>
      </c>
      <c r="L10" s="49">
        <v>0.24</v>
      </c>
      <c r="M10" s="49">
        <v>0.24</v>
      </c>
      <c r="N10" s="50" t="e">
        <v>#REF!</v>
      </c>
      <c r="O10" s="49">
        <v>0.24</v>
      </c>
      <c r="P10" s="49">
        <v>0.24</v>
      </c>
    </row>
    <row r="11" spans="1:16" ht="14.25" customHeight="1" x14ac:dyDescent="0.25">
      <c r="F11" s="17"/>
      <c r="L11" s="45">
        <v>0</v>
      </c>
      <c r="M11" s="45">
        <v>0</v>
      </c>
      <c r="N11" s="46" t="e">
        <v>#REF!</v>
      </c>
      <c r="O11" s="45">
        <v>0</v>
      </c>
      <c r="P11" s="45">
        <v>0</v>
      </c>
    </row>
    <row r="12" spans="1:16" ht="14.25" customHeight="1" x14ac:dyDescent="0.25">
      <c r="A12" t="s">
        <v>15</v>
      </c>
      <c r="B12" s="77"/>
      <c r="C12" s="77"/>
      <c r="D12" s="77"/>
      <c r="F12" s="17"/>
      <c r="K12" t="s">
        <v>15</v>
      </c>
      <c r="L12" s="47" t="str">
        <v xml:space="preserve">The Lodge at Breckenridge        </v>
      </c>
      <c r="M12" s="47" t="str">
        <v xml:space="preserve">The Hythe, a Luxury Collection Resort, Vail </v>
      </c>
      <c r="N12" s="48" t="e">
        <v>#REF!</v>
      </c>
      <c r="O12" s="47" t="str">
        <v>The Golden Hotel</v>
      </c>
      <c r="P12" s="47" t="str">
        <v>Mining Exchange, a Wyndham Grand Hotel</v>
      </c>
    </row>
    <row r="13" spans="1:16" ht="14.25" customHeight="1" x14ac:dyDescent="0.25">
      <c r="A13" t="s">
        <v>17</v>
      </c>
      <c r="B13" s="77"/>
      <c r="C13" s="77"/>
      <c r="D13" s="77"/>
      <c r="F13" s="17"/>
      <c r="K13" t="s">
        <v>17</v>
      </c>
      <c r="L13" s="45">
        <v>280</v>
      </c>
      <c r="M13" s="45">
        <v>299</v>
      </c>
      <c r="N13" s="46" t="e">
        <v>#REF!</v>
      </c>
      <c r="O13" s="45">
        <v>329</v>
      </c>
      <c r="P13" s="45">
        <v>0</v>
      </c>
    </row>
    <row r="14" spans="1:16" ht="14.25" customHeight="1" x14ac:dyDescent="0.25">
      <c r="A14" t="s">
        <v>18</v>
      </c>
      <c r="B14" s="71"/>
      <c r="C14" s="71"/>
      <c r="D14" s="71"/>
      <c r="E14" s="71"/>
      <c r="F14" s="71"/>
      <c r="L14" s="45">
        <v>0</v>
      </c>
      <c r="M14" s="45">
        <v>0</v>
      </c>
      <c r="N14" s="46" t="e">
        <v>#REF!</v>
      </c>
      <c r="O14" s="45">
        <v>0</v>
      </c>
      <c r="P14" s="45">
        <v>0</v>
      </c>
    </row>
    <row r="15" spans="1:16" ht="14.25" customHeight="1" x14ac:dyDescent="0.25">
      <c r="B15" s="71"/>
      <c r="C15" s="71"/>
      <c r="D15" s="71"/>
      <c r="E15" s="71"/>
      <c r="F15" s="71"/>
      <c r="L15" s="45">
        <v>0</v>
      </c>
      <c r="M15" s="45">
        <v>0</v>
      </c>
      <c r="N15" s="46" t="e">
        <v>#REF!</v>
      </c>
      <c r="O15" s="45">
        <v>0</v>
      </c>
      <c r="P15" s="45">
        <v>0</v>
      </c>
    </row>
    <row r="16" spans="1:16" ht="14.25" customHeight="1" x14ac:dyDescent="0.25">
      <c r="B16" s="71"/>
      <c r="C16" s="71"/>
      <c r="D16" s="71"/>
      <c r="E16" s="71"/>
      <c r="F16" s="71"/>
      <c r="L16" s="45">
        <v>0</v>
      </c>
      <c r="M16" s="45">
        <v>0</v>
      </c>
      <c r="N16" s="46" t="e">
        <v>#REF!</v>
      </c>
      <c r="O16" s="45">
        <v>0</v>
      </c>
      <c r="P16" s="45">
        <v>0</v>
      </c>
    </row>
    <row r="17" spans="1:16" ht="14.25" customHeight="1" x14ac:dyDescent="0.25">
      <c r="B17" s="71"/>
      <c r="C17" s="71"/>
      <c r="D17" s="71"/>
      <c r="E17" s="71"/>
      <c r="F17" s="71"/>
      <c r="L17" s="45">
        <v>0</v>
      </c>
      <c r="M17" s="45">
        <v>0</v>
      </c>
      <c r="N17" s="46" t="e">
        <v>#REF!</v>
      </c>
      <c r="O17" s="45">
        <v>0</v>
      </c>
      <c r="P17" s="45">
        <v>0</v>
      </c>
    </row>
    <row r="18" spans="1:16" ht="14.25" customHeight="1" x14ac:dyDescent="0.25">
      <c r="B18" s="71"/>
      <c r="C18" s="71"/>
      <c r="D18" s="71"/>
      <c r="E18" s="71"/>
      <c r="F18" s="71"/>
      <c r="L18" s="45">
        <v>0</v>
      </c>
      <c r="M18" s="45">
        <v>0</v>
      </c>
      <c r="N18" s="46" t="e">
        <v>#REF!</v>
      </c>
      <c r="O18" s="45">
        <v>0</v>
      </c>
      <c r="P18" s="45">
        <v>0</v>
      </c>
    </row>
    <row r="19" spans="1:16" ht="14.25" customHeight="1" x14ac:dyDescent="0.25">
      <c r="F19" s="17"/>
      <c r="L19" s="45">
        <v>0</v>
      </c>
      <c r="M19" s="45">
        <v>0</v>
      </c>
      <c r="N19" s="46" t="e">
        <v>#REF!</v>
      </c>
      <c r="O19" s="45">
        <v>0</v>
      </c>
      <c r="P19" s="45">
        <v>0</v>
      </c>
    </row>
    <row r="20" spans="1:16" ht="14.25" customHeight="1" x14ac:dyDescent="0.25">
      <c r="A20" s="19" t="s">
        <v>19</v>
      </c>
      <c r="K20" s="3" t="s">
        <v>20</v>
      </c>
      <c r="L20" s="45">
        <v>0</v>
      </c>
      <c r="M20" s="45">
        <v>0</v>
      </c>
      <c r="N20" s="46" t="e">
        <v>#REF!</v>
      </c>
      <c r="O20" s="45">
        <v>0</v>
      </c>
      <c r="P20" s="45">
        <v>0</v>
      </c>
    </row>
    <row r="21" spans="1:16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K21" t="s">
        <v>21</v>
      </c>
      <c r="L21" s="45">
        <v>0</v>
      </c>
      <c r="M21" s="45">
        <v>0</v>
      </c>
      <c r="N21" s="46" t="e">
        <v>#REF!</v>
      </c>
      <c r="O21" s="45">
        <v>0</v>
      </c>
      <c r="P21" s="45">
        <v>0</v>
      </c>
    </row>
    <row r="22" spans="1:16" ht="14.25" customHeight="1" x14ac:dyDescent="0.25">
      <c r="A22" t="s">
        <v>27</v>
      </c>
      <c r="B22" s="21"/>
      <c r="C22" s="21"/>
      <c r="D22" s="21"/>
      <c r="E22" s="21"/>
      <c r="F22" s="22">
        <f>SUM(Summary!$B22:$E22)</f>
        <v>0</v>
      </c>
      <c r="K22" t="s">
        <v>27</v>
      </c>
      <c r="L22" s="51">
        <v>10710</v>
      </c>
      <c r="M22" s="51">
        <v>10710</v>
      </c>
      <c r="N22" s="52" t="e">
        <v>#REF!</v>
      </c>
      <c r="O22" s="51">
        <v>5712</v>
      </c>
      <c r="P22" s="51">
        <v>22610</v>
      </c>
    </row>
    <row r="23" spans="1:16" ht="14.25" customHeight="1" x14ac:dyDescent="0.25">
      <c r="A23" t="s">
        <v>28</v>
      </c>
      <c r="B23" s="21"/>
      <c r="C23" s="21"/>
      <c r="D23" s="21"/>
      <c r="E23" s="21"/>
      <c r="F23" s="22">
        <f>SUM(Summary!$B23:$E23)</f>
        <v>0</v>
      </c>
      <c r="K23" t="s">
        <v>28</v>
      </c>
      <c r="L23" s="51">
        <v>4760</v>
      </c>
      <c r="M23" s="51">
        <v>8568</v>
      </c>
      <c r="N23" s="52" t="e">
        <v>#REF!</v>
      </c>
      <c r="O23" s="51">
        <v>4760</v>
      </c>
      <c r="P23" s="51">
        <v>0</v>
      </c>
    </row>
    <row r="24" spans="1:16" ht="14.25" customHeight="1" x14ac:dyDescent="0.25">
      <c r="A24" t="s">
        <v>29</v>
      </c>
      <c r="B24" s="21"/>
      <c r="C24" s="21"/>
      <c r="D24" s="21"/>
      <c r="E24" s="21"/>
      <c r="F24" s="22">
        <f>SUM(Summary!$B24:$E24)</f>
        <v>0</v>
      </c>
      <c r="K24" t="s">
        <v>29</v>
      </c>
      <c r="L24" s="51">
        <v>10710</v>
      </c>
      <c r="M24" s="51">
        <v>16660</v>
      </c>
      <c r="N24" s="52" t="e">
        <v>#REF!</v>
      </c>
      <c r="O24" s="51">
        <v>9520</v>
      </c>
      <c r="P24" s="51">
        <v>0</v>
      </c>
    </row>
    <row r="25" spans="1:16" ht="14.25" customHeight="1" x14ac:dyDescent="0.25">
      <c r="A25" s="24" t="s">
        <v>30</v>
      </c>
      <c r="B25" s="25"/>
      <c r="C25" s="25"/>
      <c r="D25" s="25"/>
      <c r="E25" s="25"/>
      <c r="F25" s="26">
        <f>SUM(Summary!$B25:$E25)</f>
        <v>0</v>
      </c>
      <c r="K25" s="24" t="s">
        <v>30</v>
      </c>
      <c r="L25" s="51">
        <v>4760</v>
      </c>
      <c r="M25" s="51">
        <v>3570</v>
      </c>
      <c r="N25" s="52" t="e">
        <v>#REF!</v>
      </c>
      <c r="O25" s="51">
        <v>4760</v>
      </c>
      <c r="P25" s="51">
        <v>0</v>
      </c>
    </row>
    <row r="26" spans="1:16" ht="14.25" customHeight="1" x14ac:dyDescent="0.25">
      <c r="A26" s="27" t="s">
        <v>31</v>
      </c>
      <c r="B26" s="28">
        <f>SUM(B22:B25)*ServiceCharge</f>
        <v>0</v>
      </c>
      <c r="C26" s="28">
        <f>SUM(C22:C25)*ServiceCharge</f>
        <v>0</v>
      </c>
      <c r="D26" s="28">
        <f>SUM(D22:D25)*ServiceCharge</f>
        <v>0</v>
      </c>
      <c r="E26" s="28">
        <f>SUM(E22:E25)*ServiceCharge</f>
        <v>0</v>
      </c>
      <c r="F26" s="29">
        <f>SUM(Summary!$B26:$E26)</f>
        <v>0</v>
      </c>
      <c r="K26" s="27" t="s">
        <v>31</v>
      </c>
      <c r="L26" s="51">
        <v>7425.5999999999995</v>
      </c>
      <c r="M26" s="51">
        <v>9481.92</v>
      </c>
      <c r="N26" s="52" t="e">
        <v>#REF!</v>
      </c>
      <c r="O26" s="51">
        <v>5940.4800000000005</v>
      </c>
      <c r="P26" s="51">
        <v>5426.4000000000005</v>
      </c>
    </row>
    <row r="27" spans="1:16" ht="14.25" customHeight="1" x14ac:dyDescent="0.25">
      <c r="A27" t="s">
        <v>32</v>
      </c>
      <c r="B27" s="21">
        <f>SUM(B22:B26)*TaxRate</f>
        <v>0</v>
      </c>
      <c r="C27" s="21">
        <f>SUM(C22:C26)*TaxRate</f>
        <v>0</v>
      </c>
      <c r="D27" s="21">
        <f>SUM(D22:D26)*TaxRate</f>
        <v>0</v>
      </c>
      <c r="E27" s="21">
        <f>SUM(E22:E26)*TaxRate</f>
        <v>0</v>
      </c>
      <c r="F27" s="22">
        <f>SUM(Summary!$B27:$E27)</f>
        <v>0</v>
      </c>
      <c r="K27" t="s">
        <v>32</v>
      </c>
      <c r="L27" s="51">
        <v>3836.5600000000004</v>
      </c>
      <c r="M27" s="51">
        <v>4898.9920000000002</v>
      </c>
      <c r="N27" s="52" t="e">
        <v>#REF!</v>
      </c>
      <c r="O27" s="51">
        <v>3069.248</v>
      </c>
      <c r="P27" s="51">
        <v>2803.6400000000003</v>
      </c>
    </row>
    <row r="28" spans="1:16" ht="14.25" customHeight="1" x14ac:dyDescent="0.25">
      <c r="A28" s="30" t="s">
        <v>26</v>
      </c>
      <c r="B28" s="31">
        <f>SUBTOTAL(109,Summary!$B$22:$B$27)</f>
        <v>0</v>
      </c>
      <c r="C28" s="31">
        <f>SUBTOTAL(109,Summary!$C$22:$C$27)</f>
        <v>0</v>
      </c>
      <c r="D28" s="31">
        <f>SUBTOTAL(109,Summary!$D$22:$D$27)</f>
        <v>0</v>
      </c>
      <c r="E28" s="31">
        <f>SUBTOTAL(109,Summary!$E$22:$E$27)</f>
        <v>0</v>
      </c>
      <c r="F28" s="32">
        <f>SUBTOTAL(109,Summary!$F$22:$F$27)</f>
        <v>0</v>
      </c>
      <c r="G28" s="21">
        <f>SUM(F22:F26)</f>
        <v>0</v>
      </c>
      <c r="H28" t="s">
        <v>33</v>
      </c>
      <c r="K28" s="30" t="s">
        <v>26</v>
      </c>
      <c r="L28" s="51">
        <v>42202.159999999996</v>
      </c>
      <c r="M28" s="51">
        <v>53888.911999999997</v>
      </c>
      <c r="N28" s="52" t="e">
        <v>#REF!</v>
      </c>
      <c r="O28" s="51">
        <v>33761.727999999996</v>
      </c>
      <c r="P28" s="51">
        <v>30840.039999999997</v>
      </c>
    </row>
    <row r="29" spans="1:16" ht="14.25" customHeight="1" x14ac:dyDescent="0.25">
      <c r="G29" s="21">
        <f>G28*SUM(NumInPersonUsers,NumFamily,NumSES)</f>
        <v>0</v>
      </c>
      <c r="H29" t="s">
        <v>34</v>
      </c>
      <c r="L29" s="45">
        <v>0</v>
      </c>
      <c r="M29" s="45">
        <v>0</v>
      </c>
      <c r="N29" s="46" t="e">
        <v>#REF!</v>
      </c>
      <c r="O29" s="45">
        <v>0</v>
      </c>
      <c r="P29" s="45">
        <v>0</v>
      </c>
    </row>
    <row r="30" spans="1:16" ht="14.25" customHeight="1" x14ac:dyDescent="0.25">
      <c r="L30" s="45">
        <v>0</v>
      </c>
      <c r="M30" s="45">
        <v>0</v>
      </c>
      <c r="N30" s="46" t="e">
        <v>#REF!</v>
      </c>
      <c r="O30" s="45">
        <v>0</v>
      </c>
      <c r="P30" s="45">
        <v>0</v>
      </c>
    </row>
    <row r="31" spans="1:16" ht="14.25" customHeight="1" x14ac:dyDescent="0.25">
      <c r="A31" s="19" t="s">
        <v>35</v>
      </c>
      <c r="K31" s="19" t="s">
        <v>36</v>
      </c>
      <c r="L31" s="45">
        <v>0</v>
      </c>
      <c r="M31" s="45">
        <v>0</v>
      </c>
      <c r="N31" s="46" t="e">
        <v>#REF!</v>
      </c>
      <c r="O31" s="45">
        <v>0</v>
      </c>
      <c r="P31" s="45">
        <v>0</v>
      </c>
    </row>
    <row r="32" spans="1:16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K32" t="s">
        <v>21</v>
      </c>
      <c r="L32" s="45">
        <v>0</v>
      </c>
      <c r="M32" s="45">
        <v>0</v>
      </c>
      <c r="N32" s="46" t="e">
        <v>#REF!</v>
      </c>
      <c r="O32" s="45">
        <v>0</v>
      </c>
      <c r="P32" s="45">
        <v>0</v>
      </c>
    </row>
    <row r="33" spans="1:16" ht="14.25" customHeight="1" x14ac:dyDescent="0.25">
      <c r="A33" t="s">
        <v>37</v>
      </c>
      <c r="B33" s="21"/>
      <c r="C33" s="21"/>
      <c r="D33" s="21"/>
      <c r="E33" s="21"/>
      <c r="F33" s="22">
        <f>SUM(Summary!$B33:$E33)</f>
        <v>0</v>
      </c>
      <c r="K33" t="s">
        <v>37</v>
      </c>
      <c r="L33" s="51">
        <v>3200</v>
      </c>
      <c r="M33" s="51">
        <v>0</v>
      </c>
      <c r="N33" s="52" t="e">
        <v>#REF!</v>
      </c>
      <c r="O33" s="51">
        <v>9500</v>
      </c>
      <c r="P33" s="51">
        <v>0</v>
      </c>
    </row>
    <row r="34" spans="1:16" ht="14.25" customHeight="1" x14ac:dyDescent="0.25">
      <c r="A34" t="s">
        <v>38</v>
      </c>
      <c r="B34" s="21"/>
      <c r="C34" s="21"/>
      <c r="D34" s="21"/>
      <c r="E34" s="21"/>
      <c r="F34" s="22">
        <f>SUM(Summary!$B34:$E34)</f>
        <v>0</v>
      </c>
      <c r="K34" t="s">
        <v>38</v>
      </c>
      <c r="L34" s="51">
        <v>0</v>
      </c>
      <c r="M34" s="51">
        <v>1200</v>
      </c>
      <c r="N34" s="52" t="e">
        <v>#REF!</v>
      </c>
      <c r="O34" s="51">
        <v>2400</v>
      </c>
      <c r="P34" s="51">
        <v>0</v>
      </c>
    </row>
    <row r="35" spans="1:16" ht="14.25" customHeight="1" x14ac:dyDescent="0.25">
      <c r="A35" t="s">
        <v>39</v>
      </c>
      <c r="B35" s="21"/>
      <c r="C35" s="21"/>
      <c r="D35" s="21"/>
      <c r="E35" s="21"/>
      <c r="F35" s="22">
        <f>SUM(Summary!$B35:$E35)</f>
        <v>0</v>
      </c>
      <c r="K35" t="s">
        <v>39</v>
      </c>
      <c r="L35" s="51">
        <v>0</v>
      </c>
      <c r="M35" s="51">
        <v>0</v>
      </c>
      <c r="N35" s="52" t="e">
        <v>#REF!</v>
      </c>
      <c r="O35" s="51">
        <v>0</v>
      </c>
      <c r="P35" s="51">
        <v>0</v>
      </c>
    </row>
    <row r="36" spans="1:16" ht="14.25" customHeight="1" x14ac:dyDescent="0.25">
      <c r="A36" t="s">
        <v>40</v>
      </c>
      <c r="B36" s="21"/>
      <c r="C36" s="21"/>
      <c r="D36" s="21"/>
      <c r="E36" s="21"/>
      <c r="F36" s="22">
        <f>SUM(Summary!$B36:$E36)</f>
        <v>0</v>
      </c>
      <c r="K36" t="s">
        <v>40</v>
      </c>
      <c r="L36" s="51">
        <v>0</v>
      </c>
      <c r="M36" s="51">
        <v>0</v>
      </c>
      <c r="N36" s="52" t="e">
        <v>#REF!</v>
      </c>
      <c r="O36" s="51">
        <v>0</v>
      </c>
      <c r="P36" s="51">
        <v>0</v>
      </c>
    </row>
    <row r="37" spans="1:16" ht="14.25" customHeight="1" x14ac:dyDescent="0.25">
      <c r="A37" t="s">
        <v>41</v>
      </c>
      <c r="B37" s="21"/>
      <c r="C37" s="21"/>
      <c r="D37" s="21"/>
      <c r="E37" s="21"/>
      <c r="F37" s="22">
        <f>SUM(Summary!$B37:$E37)</f>
        <v>0</v>
      </c>
      <c r="K37" t="s">
        <v>41</v>
      </c>
      <c r="L37" s="51">
        <v>0</v>
      </c>
      <c r="M37" s="51">
        <v>0</v>
      </c>
      <c r="N37" s="52" t="e">
        <v>#REF!</v>
      </c>
      <c r="O37" s="51">
        <v>800</v>
      </c>
      <c r="P37" s="51">
        <v>0</v>
      </c>
    </row>
    <row r="38" spans="1:16" ht="14.25" customHeight="1" x14ac:dyDescent="0.25">
      <c r="A38" t="s">
        <v>42</v>
      </c>
      <c r="B38" s="21"/>
      <c r="C38" s="21"/>
      <c r="D38" s="21"/>
      <c r="E38" s="21"/>
      <c r="F38" s="22">
        <f>SUM(Summary!$B38:$E38)</f>
        <v>0</v>
      </c>
      <c r="K38" t="s">
        <v>42</v>
      </c>
      <c r="L38" s="51">
        <v>0</v>
      </c>
      <c r="M38" s="51">
        <v>0</v>
      </c>
      <c r="N38" s="52" t="e">
        <v>#REF!</v>
      </c>
      <c r="O38" s="51">
        <v>0</v>
      </c>
      <c r="P38" s="51">
        <v>0</v>
      </c>
    </row>
    <row r="39" spans="1:16" ht="14.25" customHeight="1" x14ac:dyDescent="0.25">
      <c r="A39" t="s">
        <v>43</v>
      </c>
      <c r="B39" s="21"/>
      <c r="C39" s="21"/>
      <c r="D39" s="21"/>
      <c r="E39" s="21"/>
      <c r="F39" s="22">
        <f>SUM(Summary!$B39:$E39)</f>
        <v>0</v>
      </c>
      <c r="K39" t="s">
        <v>43</v>
      </c>
      <c r="L39" s="51">
        <v>0</v>
      </c>
      <c r="M39" s="51">
        <v>0</v>
      </c>
      <c r="N39" s="52" t="e">
        <v>#REF!</v>
      </c>
      <c r="O39" s="51">
        <v>0</v>
      </c>
      <c r="P39" s="51">
        <v>0</v>
      </c>
    </row>
    <row r="40" spans="1:16" ht="14.25" customHeight="1" x14ac:dyDescent="0.25">
      <c r="A40" s="24" t="s">
        <v>44</v>
      </c>
      <c r="B40" s="25"/>
      <c r="C40" s="25"/>
      <c r="D40" s="25"/>
      <c r="E40" s="25"/>
      <c r="F40" s="26">
        <f>SUM(Summary!$B40:$E40)</f>
        <v>0</v>
      </c>
      <c r="K40" s="24" t="s">
        <v>44</v>
      </c>
      <c r="L40" s="51">
        <v>0</v>
      </c>
      <c r="M40" s="51">
        <v>0</v>
      </c>
      <c r="N40" s="52" t="e">
        <v>#REF!</v>
      </c>
      <c r="O40" s="51">
        <v>0</v>
      </c>
      <c r="P40" s="51">
        <v>0</v>
      </c>
    </row>
    <row r="41" spans="1:16" ht="14.25" customHeight="1" x14ac:dyDescent="0.25">
      <c r="A41" s="27" t="s">
        <v>31</v>
      </c>
      <c r="B41" s="28">
        <f>SUM(B33:B40)*ServiceCharge</f>
        <v>0</v>
      </c>
      <c r="C41" s="28">
        <f>SUM(C33:C40)*ServiceCharge</f>
        <v>0</v>
      </c>
      <c r="D41" s="28">
        <f>SUM(D33:D40)*ServiceCharge</f>
        <v>0</v>
      </c>
      <c r="E41" s="28">
        <f>SUM(E33:E40)*ServiceCharge</f>
        <v>0</v>
      </c>
      <c r="F41" s="29">
        <f>SUM(Summary!$B41:$E41)</f>
        <v>0</v>
      </c>
      <c r="K41" s="27" t="s">
        <v>31</v>
      </c>
      <c r="L41" s="51">
        <v>768</v>
      </c>
      <c r="M41" s="51">
        <v>288</v>
      </c>
      <c r="N41" s="52" t="e">
        <v>#REF!</v>
      </c>
      <c r="O41" s="51">
        <v>3048</v>
      </c>
      <c r="P41" s="51">
        <v>0</v>
      </c>
    </row>
    <row r="42" spans="1:16" ht="14.25" customHeight="1" x14ac:dyDescent="0.25">
      <c r="A42" t="s">
        <v>32</v>
      </c>
      <c r="B42" s="21">
        <f>SUM(B33:B41)*TaxRate</f>
        <v>0</v>
      </c>
      <c r="C42" s="21">
        <f>SUM(C33:C41)*TaxRate</f>
        <v>0</v>
      </c>
      <c r="D42" s="21">
        <f>SUM(D33:D41)*TaxRate</f>
        <v>0</v>
      </c>
      <c r="E42" s="21">
        <f>SUM(E33:E41)*TaxRate</f>
        <v>0</v>
      </c>
      <c r="F42" s="22">
        <f>SUM(Summary!$B42:$E42)</f>
        <v>0</v>
      </c>
      <c r="K42" t="s">
        <v>32</v>
      </c>
      <c r="L42" s="51">
        <v>396.8</v>
      </c>
      <c r="M42" s="51">
        <v>148.80000000000001</v>
      </c>
      <c r="N42" s="52" t="e">
        <v>#REF!</v>
      </c>
      <c r="O42" s="51">
        <v>1574.8000000000002</v>
      </c>
      <c r="P42" s="51">
        <v>0</v>
      </c>
    </row>
    <row r="43" spans="1:16" ht="14.25" customHeight="1" x14ac:dyDescent="0.25">
      <c r="A43" s="30" t="s">
        <v>26</v>
      </c>
      <c r="B43" s="31">
        <f>SUBTOTAL(109,Summary!$B$33:$B$42)</f>
        <v>0</v>
      </c>
      <c r="C43" s="31">
        <f>SUBTOTAL(109,Summary!$C$33:$C$42)</f>
        <v>0</v>
      </c>
      <c r="D43" s="31">
        <f>SUBTOTAL(109,Summary!$D$33:$D$42)</f>
        <v>0</v>
      </c>
      <c r="E43" s="31">
        <f>SUBTOTAL(109,Summary!$E$33:$E$42)</f>
        <v>0</v>
      </c>
      <c r="F43" s="32">
        <f>SUBTOTAL(109,Summary!$F$33:$F$42)</f>
        <v>0</v>
      </c>
      <c r="K43" s="30" t="s">
        <v>26</v>
      </c>
      <c r="L43" s="51">
        <v>4364.8</v>
      </c>
      <c r="M43" s="51">
        <v>1636.8</v>
      </c>
      <c r="N43" s="52" t="e">
        <v>#REF!</v>
      </c>
      <c r="O43" s="51">
        <v>17322.8</v>
      </c>
      <c r="P43" s="51">
        <v>0</v>
      </c>
    </row>
    <row r="44" spans="1:16" ht="14.25" customHeight="1" x14ac:dyDescent="0.25">
      <c r="B44" s="21"/>
      <c r="C44" s="21"/>
      <c r="D44" s="21"/>
      <c r="E44" s="21"/>
      <c r="F44" s="21"/>
      <c r="L44" s="45">
        <v>0</v>
      </c>
      <c r="M44" s="45">
        <v>0</v>
      </c>
      <c r="N44" s="46" t="e">
        <v>#REF!</v>
      </c>
      <c r="O44" s="45">
        <v>0</v>
      </c>
      <c r="P44" s="45">
        <v>0</v>
      </c>
    </row>
    <row r="45" spans="1:16" ht="14.25" customHeight="1" x14ac:dyDescent="0.25">
      <c r="L45" s="45">
        <v>0</v>
      </c>
      <c r="M45" s="45">
        <v>0</v>
      </c>
      <c r="N45" s="46" t="e">
        <v>#REF!</v>
      </c>
      <c r="O45" s="45">
        <v>0</v>
      </c>
      <c r="P45" s="45">
        <v>0</v>
      </c>
    </row>
    <row r="46" spans="1:16" ht="14.25" customHeight="1" x14ac:dyDescent="0.25">
      <c r="A46" s="19" t="s">
        <v>45</v>
      </c>
      <c r="K46" s="19" t="s">
        <v>45</v>
      </c>
      <c r="L46" s="45">
        <v>0</v>
      </c>
      <c r="M46" s="45">
        <v>0</v>
      </c>
      <c r="N46" s="46" t="e">
        <v>#REF!</v>
      </c>
      <c r="O46" s="45">
        <v>0</v>
      </c>
      <c r="P46" s="45">
        <v>0</v>
      </c>
    </row>
    <row r="47" spans="1:16" ht="14.25" customHeight="1" x14ac:dyDescent="0.25">
      <c r="A47" t="s">
        <v>21</v>
      </c>
      <c r="B47" t="s">
        <v>46</v>
      </c>
      <c r="C47" t="s">
        <v>47</v>
      </c>
      <c r="D47" t="s">
        <v>26</v>
      </c>
      <c r="K47" t="s">
        <v>21</v>
      </c>
      <c r="L47" s="45">
        <v>0</v>
      </c>
      <c r="M47" s="45">
        <v>0</v>
      </c>
      <c r="N47" s="46" t="e">
        <v>#REF!</v>
      </c>
      <c r="O47" s="45">
        <v>0</v>
      </c>
      <c r="P47" s="45">
        <v>0</v>
      </c>
    </row>
    <row r="48" spans="1:16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Summary!$B48*Summary!$C48</f>
        <v>675</v>
      </c>
      <c r="K48" t="s">
        <v>48</v>
      </c>
      <c r="L48" s="51">
        <v>675</v>
      </c>
      <c r="M48" s="51">
        <v>675</v>
      </c>
      <c r="N48" s="52" t="e">
        <v>#REF!</v>
      </c>
      <c r="O48" s="51">
        <v>675</v>
      </c>
      <c r="P48" s="51">
        <v>675</v>
      </c>
    </row>
    <row r="49" spans="1:16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Summary!$B49*Summary!$C49</f>
        <v>600</v>
      </c>
      <c r="K49" t="s">
        <v>49</v>
      </c>
      <c r="L49" s="51">
        <v>600</v>
      </c>
      <c r="M49" s="51">
        <v>600</v>
      </c>
      <c r="N49" s="52" t="e">
        <v>#REF!</v>
      </c>
      <c r="O49" s="51">
        <v>600</v>
      </c>
      <c r="P49" s="51">
        <v>600</v>
      </c>
    </row>
    <row r="50" spans="1:16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Summary!$B50*Summary!$C50</f>
        <v>1100</v>
      </c>
      <c r="K50" t="s">
        <v>50</v>
      </c>
      <c r="L50" s="51">
        <v>1100</v>
      </c>
      <c r="M50" s="51">
        <v>1100</v>
      </c>
      <c r="N50" s="52" t="e">
        <v>#REF!</v>
      </c>
      <c r="O50" s="51">
        <v>1100</v>
      </c>
      <c r="P50" s="51">
        <v>1100</v>
      </c>
    </row>
    <row r="51" spans="1:16" ht="14.25" customHeight="1" x14ac:dyDescent="0.25">
      <c r="A51" t="s">
        <v>51</v>
      </c>
      <c r="B51" s="21">
        <f>RoomSubsidy</f>
        <v>0</v>
      </c>
      <c r="C51">
        <f>SUM(NumInPersonUsers+NumSES)*4</f>
        <v>220</v>
      </c>
      <c r="D51" s="22">
        <f>Summary!$B51*Summary!$C51</f>
        <v>0</v>
      </c>
      <c r="K51" t="s">
        <v>51</v>
      </c>
      <c r="L51" s="51">
        <v>0</v>
      </c>
      <c r="M51" s="51">
        <v>0</v>
      </c>
      <c r="N51" s="52" t="e">
        <v>#REF!</v>
      </c>
      <c r="O51" s="51">
        <v>0</v>
      </c>
      <c r="P51" s="51">
        <v>0</v>
      </c>
    </row>
    <row r="52" spans="1:16" ht="14.25" customHeight="1" x14ac:dyDescent="0.25">
      <c r="B52" s="21"/>
      <c r="D52" s="22">
        <f>Summary!$B52*Summary!$C52</f>
        <v>0</v>
      </c>
      <c r="L52" s="51">
        <v>0</v>
      </c>
      <c r="M52" s="51">
        <v>0</v>
      </c>
      <c r="N52" s="52" t="e">
        <v>#REF!</v>
      </c>
      <c r="O52" s="51">
        <v>0</v>
      </c>
      <c r="P52" s="51">
        <v>0</v>
      </c>
    </row>
    <row r="53" spans="1:16" ht="14.25" customHeight="1" x14ac:dyDescent="0.25">
      <c r="B53" s="21"/>
      <c r="D53" s="22">
        <f>Summary!$B53*Summary!$C53</f>
        <v>0</v>
      </c>
      <c r="L53" s="51">
        <v>0</v>
      </c>
      <c r="M53" s="51">
        <v>0</v>
      </c>
      <c r="N53" s="52" t="e">
        <v>#REF!</v>
      </c>
      <c r="O53" s="51">
        <v>0</v>
      </c>
      <c r="P53" s="51">
        <v>0</v>
      </c>
    </row>
    <row r="54" spans="1:16" ht="14.25" customHeight="1" x14ac:dyDescent="0.25">
      <c r="A54" s="30" t="s">
        <v>26</v>
      </c>
      <c r="B54" s="31"/>
      <c r="C54" s="30"/>
      <c r="D54" s="32">
        <f>SUBTOTAL(109,Summary!$D$48:$D$53)</f>
        <v>2375</v>
      </c>
      <c r="K54" s="30" t="s">
        <v>26</v>
      </c>
      <c r="L54" s="51">
        <v>2375</v>
      </c>
      <c r="M54" s="51">
        <v>2375</v>
      </c>
      <c r="N54" s="52" t="e">
        <v>#REF!</v>
      </c>
      <c r="O54" s="51">
        <v>2375</v>
      </c>
      <c r="P54" s="51">
        <v>2375</v>
      </c>
    </row>
    <row r="55" spans="1:16" ht="14.25" customHeight="1" x14ac:dyDescent="0.25">
      <c r="A55" s="35" t="s">
        <v>52</v>
      </c>
      <c r="K55" s="35" t="s">
        <v>52</v>
      </c>
      <c r="L55" s="45">
        <v>0</v>
      </c>
      <c r="M55" s="45">
        <v>0</v>
      </c>
      <c r="N55" s="53" t="e">
        <v>#REF!</v>
      </c>
      <c r="O55" s="45">
        <v>0</v>
      </c>
      <c r="P55" s="45">
        <v>0</v>
      </c>
    </row>
    <row r="56" spans="1:16" ht="14.25" customHeight="1" x14ac:dyDescent="0.25">
      <c r="A56" s="35" t="s">
        <v>53</v>
      </c>
      <c r="K56" s="35" t="s">
        <v>53</v>
      </c>
      <c r="L56" s="45">
        <v>0</v>
      </c>
      <c r="M56" s="45">
        <v>0</v>
      </c>
      <c r="N56" s="46" t="e">
        <v>#REF!</v>
      </c>
      <c r="O56" s="45">
        <v>0</v>
      </c>
      <c r="P56" s="45">
        <v>0</v>
      </c>
    </row>
    <row r="57" spans="1:16" ht="14.25" customHeight="1" x14ac:dyDescent="0.25">
      <c r="L57" s="45">
        <v>0</v>
      </c>
      <c r="M57" s="45">
        <v>0</v>
      </c>
      <c r="N57" s="46" t="e">
        <v>#REF!</v>
      </c>
      <c r="O57" s="45">
        <v>0</v>
      </c>
      <c r="P57" s="45">
        <v>0</v>
      </c>
    </row>
    <row r="58" spans="1:16" ht="14.25" customHeight="1" x14ac:dyDescent="0.25">
      <c r="A58" s="19" t="s">
        <v>54</v>
      </c>
      <c r="K58" s="19" t="s">
        <v>54</v>
      </c>
      <c r="L58" s="45">
        <v>0</v>
      </c>
      <c r="M58" s="45">
        <v>0</v>
      </c>
      <c r="N58" s="46" t="e">
        <v>#REF!</v>
      </c>
      <c r="O58" s="45">
        <v>0</v>
      </c>
      <c r="P58" s="45">
        <v>0</v>
      </c>
    </row>
    <row r="59" spans="1:16" ht="14.25" customHeight="1" x14ac:dyDescent="0.25">
      <c r="A59" s="36" t="s">
        <v>21</v>
      </c>
      <c r="B59" s="21" t="s">
        <v>55</v>
      </c>
      <c r="K59" s="36" t="s">
        <v>21</v>
      </c>
      <c r="L59" s="45">
        <v>0</v>
      </c>
      <c r="M59" s="45">
        <v>0</v>
      </c>
      <c r="N59" s="46" t="e">
        <v>#REF!</v>
      </c>
      <c r="O59" s="45">
        <v>0</v>
      </c>
      <c r="P59" s="45">
        <v>0</v>
      </c>
    </row>
    <row r="60" spans="1:16" ht="14.25" customHeight="1" x14ac:dyDescent="0.25">
      <c r="A60" s="36" t="s">
        <v>56</v>
      </c>
      <c r="B60" s="21">
        <f>Summary!$F$28*NumInPersonUsers</f>
        <v>0</v>
      </c>
      <c r="K60" s="36" t="s">
        <v>56</v>
      </c>
      <c r="L60" s="51">
        <v>31917.599999999999</v>
      </c>
      <c r="M60" s="51">
        <v>40756.32</v>
      </c>
      <c r="N60" s="52" t="e">
        <v>#REF!</v>
      </c>
      <c r="O60" s="51">
        <v>25534.079999999998</v>
      </c>
      <c r="P60" s="51">
        <v>23324.399999999998</v>
      </c>
    </row>
    <row r="61" spans="1:16" ht="14.25" customHeight="1" x14ac:dyDescent="0.25">
      <c r="A61" s="36" t="s">
        <v>57</v>
      </c>
      <c r="B61" s="21">
        <f>Summary!$F$28*NumFamily</f>
        <v>0</v>
      </c>
      <c r="K61" s="36" t="s">
        <v>57</v>
      </c>
      <c r="L61" s="51">
        <v>3191.7599999999998</v>
      </c>
      <c r="M61" s="51">
        <v>4075.6320000000001</v>
      </c>
      <c r="N61" s="52" t="e">
        <v>#REF!</v>
      </c>
      <c r="O61" s="51">
        <v>2553.4079999999999</v>
      </c>
      <c r="P61" s="51">
        <v>2332.4399999999996</v>
      </c>
    </row>
    <row r="62" spans="1:16" ht="14.25" customHeight="1" x14ac:dyDescent="0.25">
      <c r="A62" s="38" t="s">
        <v>58</v>
      </c>
      <c r="B62" s="39">
        <f>Summary!$F$28*NumSES</f>
        <v>0</v>
      </c>
      <c r="K62" s="38" t="s">
        <v>58</v>
      </c>
      <c r="L62" s="51">
        <v>7092.7999999999993</v>
      </c>
      <c r="M62" s="51">
        <v>9056.9600000000009</v>
      </c>
      <c r="N62" s="52" t="e">
        <v>#REF!</v>
      </c>
      <c r="O62" s="51">
        <v>5674.24</v>
      </c>
      <c r="P62" s="51">
        <v>5183.1999999999989</v>
      </c>
    </row>
    <row r="63" spans="1:16" ht="14.25" customHeight="1" x14ac:dyDescent="0.25">
      <c r="A63" s="40" t="s">
        <v>59</v>
      </c>
      <c r="B63" s="41">
        <f>SUM(B60:B62)</f>
        <v>0</v>
      </c>
      <c r="K63" s="40" t="s">
        <v>59</v>
      </c>
      <c r="L63" s="51">
        <v>42202.16</v>
      </c>
      <c r="M63" s="51">
        <v>53888.911999999997</v>
      </c>
      <c r="N63" s="52" t="e">
        <v>#REF!</v>
      </c>
      <c r="O63" s="51">
        <v>33761.727999999996</v>
      </c>
      <c r="P63" s="51">
        <v>30840.039999999994</v>
      </c>
    </row>
    <row r="64" spans="1:16" ht="14.25" customHeight="1" x14ac:dyDescent="0.25">
      <c r="A64" s="40" t="s">
        <v>60</v>
      </c>
      <c r="B64" s="41">
        <f>Summary!$F$43+Summary!$D$54</f>
        <v>2375</v>
      </c>
      <c r="K64" s="40" t="s">
        <v>60</v>
      </c>
      <c r="L64" s="51">
        <v>6739.8</v>
      </c>
      <c r="M64" s="51">
        <v>4011.8</v>
      </c>
      <c r="N64" s="52" t="e">
        <v>#REF!</v>
      </c>
      <c r="O64" s="51">
        <v>19697.8</v>
      </c>
      <c r="P64" s="51">
        <v>2375</v>
      </c>
    </row>
    <row r="65" spans="1:16" ht="14.25" customHeight="1" x14ac:dyDescent="0.25">
      <c r="A65" s="42" t="s">
        <v>61</v>
      </c>
      <c r="B65" s="43">
        <f>SUM(B63:B64)</f>
        <v>2375</v>
      </c>
      <c r="C65" s="21">
        <f>Summary!$B$65/SUM(NumVirtualUsers,NumInPersonUsers,NumSES)</f>
        <v>23.75</v>
      </c>
      <c r="D65" t="s">
        <v>62</v>
      </c>
      <c r="K65" s="42" t="s">
        <v>61</v>
      </c>
      <c r="L65" s="51">
        <v>48941.960000000006</v>
      </c>
      <c r="M65" s="51">
        <v>57900.712</v>
      </c>
      <c r="N65" s="52" t="e">
        <v>#REF!</v>
      </c>
      <c r="O65" s="51">
        <v>53459.527999999991</v>
      </c>
      <c r="P65" s="51">
        <v>33215.039999999994</v>
      </c>
    </row>
    <row r="66" spans="1:16" ht="14.25" customHeight="1" x14ac:dyDescent="0.25">
      <c r="B66" s="44"/>
      <c r="C66" s="21">
        <f>Summary!$B$65/SUM(NumInPersonUsers,NumSES)</f>
        <v>43.18181818181818</v>
      </c>
      <c r="D66" t="s">
        <v>63</v>
      </c>
      <c r="L66" s="45">
        <v>0</v>
      </c>
      <c r="M66" s="45">
        <v>0</v>
      </c>
      <c r="N66" s="53" t="e">
        <v>#REF!</v>
      </c>
      <c r="O66" s="45">
        <v>0</v>
      </c>
      <c r="P66" s="45">
        <v>0</v>
      </c>
    </row>
    <row r="67" spans="1:16" ht="14.25" customHeight="1" x14ac:dyDescent="0.25">
      <c r="B67" s="44"/>
      <c r="L67" s="45">
        <v>0</v>
      </c>
      <c r="M67" s="45">
        <v>0</v>
      </c>
      <c r="N67" s="46" t="e">
        <v>#REF!</v>
      </c>
      <c r="O67" s="45">
        <v>0</v>
      </c>
      <c r="P67" s="45">
        <v>0</v>
      </c>
    </row>
    <row r="68" spans="1:16" ht="14.25" customHeight="1" x14ac:dyDescent="0.25">
      <c r="A68" s="19" t="s">
        <v>4</v>
      </c>
      <c r="K68" s="19" t="s">
        <v>4</v>
      </c>
      <c r="L68" s="45">
        <v>0</v>
      </c>
      <c r="M68" s="45">
        <v>0</v>
      </c>
      <c r="N68" s="46" t="e">
        <v>#REF!</v>
      </c>
      <c r="O68" s="45">
        <v>0</v>
      </c>
      <c r="P68" s="45">
        <v>0</v>
      </c>
    </row>
    <row r="69" spans="1:16" ht="14.25" customHeight="1" x14ac:dyDescent="0.25">
      <c r="A69" t="s">
        <v>21</v>
      </c>
      <c r="B69" t="s">
        <v>64</v>
      </c>
      <c r="C69" t="s">
        <v>47</v>
      </c>
      <c r="D69" t="s">
        <v>4</v>
      </c>
      <c r="K69" t="s">
        <v>21</v>
      </c>
      <c r="L69" s="51" t="str">
        <v>Fee</v>
      </c>
      <c r="M69" s="51" t="str">
        <v>Fee</v>
      </c>
      <c r="N69" s="52" t="e">
        <v>#REF!</v>
      </c>
      <c r="O69" s="51" t="str">
        <v>Fee</v>
      </c>
      <c r="P69" s="51" t="str">
        <v>Fee</v>
      </c>
    </row>
    <row r="70" spans="1:16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Summary!$C70*Summary!$B70</f>
        <v>22500</v>
      </c>
      <c r="K70" t="s">
        <v>65</v>
      </c>
      <c r="L70" s="51">
        <v>22500</v>
      </c>
      <c r="M70" s="51">
        <v>22500</v>
      </c>
      <c r="N70" s="52" t="e">
        <v>#REF!</v>
      </c>
      <c r="O70" s="51">
        <v>22500</v>
      </c>
      <c r="P70" s="51">
        <v>22500</v>
      </c>
    </row>
    <row r="71" spans="1:16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Summary!$C71*Summary!$B71</f>
        <v>20000</v>
      </c>
      <c r="K71" t="s">
        <v>66</v>
      </c>
      <c r="L71" s="51">
        <v>20000</v>
      </c>
      <c r="M71" s="51">
        <v>20000</v>
      </c>
      <c r="N71" s="52" t="e">
        <v>#REF!</v>
      </c>
      <c r="O71" s="51">
        <v>20000</v>
      </c>
      <c r="P71" s="51">
        <v>20000</v>
      </c>
    </row>
    <row r="72" spans="1:16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Summary!$C72*Summary!$B72</f>
        <v>450</v>
      </c>
      <c r="K72" t="s">
        <v>67</v>
      </c>
      <c r="L72" s="51">
        <v>450</v>
      </c>
      <c r="M72" s="51">
        <v>450</v>
      </c>
      <c r="N72" s="52" t="e">
        <v>#REF!</v>
      </c>
      <c r="O72" s="51">
        <v>450</v>
      </c>
      <c r="P72" s="51">
        <v>450</v>
      </c>
    </row>
    <row r="73" spans="1:16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Summary!$C73*Summary!$B73</f>
        <v>5000</v>
      </c>
      <c r="K73" t="s">
        <v>68</v>
      </c>
      <c r="L73" s="51">
        <v>5000</v>
      </c>
      <c r="M73" s="51">
        <v>5000</v>
      </c>
      <c r="N73" s="52" t="e">
        <v>#REF!</v>
      </c>
      <c r="O73" s="51">
        <v>5000</v>
      </c>
      <c r="P73" s="51">
        <v>5000</v>
      </c>
    </row>
    <row r="74" spans="1:16" ht="14.25" customHeight="1" x14ac:dyDescent="0.25">
      <c r="A74" s="30" t="s">
        <v>26</v>
      </c>
      <c r="B74" s="30"/>
      <c r="C74" s="30"/>
      <c r="D74" s="31">
        <f>SUBTOTAL(109,Summary!$D$70:$D$73)</f>
        <v>47950</v>
      </c>
      <c r="K74" s="30" t="s">
        <v>26</v>
      </c>
      <c r="L74" s="51">
        <v>47950</v>
      </c>
      <c r="M74" s="51">
        <v>47950</v>
      </c>
      <c r="N74" s="52" t="e">
        <v>#REF!</v>
      </c>
      <c r="O74" s="51">
        <v>47950</v>
      </c>
      <c r="P74" s="51">
        <v>47950</v>
      </c>
    </row>
    <row r="75" spans="1:16" ht="14.25" customHeight="1" x14ac:dyDescent="0.25">
      <c r="A75" s="35" t="s">
        <v>52</v>
      </c>
      <c r="K75" s="35" t="s">
        <v>52</v>
      </c>
      <c r="L75" s="45">
        <v>0</v>
      </c>
      <c r="M75" s="45">
        <v>0</v>
      </c>
      <c r="N75" s="53" t="e">
        <v>#REF!</v>
      </c>
      <c r="O75" s="45">
        <v>0</v>
      </c>
      <c r="P75" s="45">
        <v>0</v>
      </c>
    </row>
    <row r="76" spans="1:16" ht="14.25" customHeight="1" x14ac:dyDescent="0.25">
      <c r="L76" s="45">
        <v>0</v>
      </c>
      <c r="M76" s="45">
        <v>0</v>
      </c>
      <c r="N76" s="46" t="e">
        <v>#REF!</v>
      </c>
      <c r="O76" s="45">
        <v>0</v>
      </c>
      <c r="P76" s="45">
        <v>0</v>
      </c>
    </row>
    <row r="77" spans="1:16" ht="14.25" customHeight="1" x14ac:dyDescent="0.25">
      <c r="L77" s="45">
        <v>0</v>
      </c>
      <c r="M77" s="45">
        <v>0</v>
      </c>
      <c r="N77" s="46" t="e">
        <v>#REF!</v>
      </c>
      <c r="O77" s="45">
        <v>0</v>
      </c>
      <c r="P77" s="45">
        <v>0</v>
      </c>
    </row>
    <row r="78" spans="1:16" ht="14.25" customHeight="1" x14ac:dyDescent="0.25">
      <c r="A78" s="14" t="s">
        <v>10</v>
      </c>
      <c r="B78" s="15">
        <f>Summary!$D$74-Summary!$B$65</f>
        <v>45575</v>
      </c>
      <c r="K78" s="14" t="s">
        <v>10</v>
      </c>
      <c r="L78" s="54">
        <v>-991.9600000000064</v>
      </c>
      <c r="M78" s="54">
        <v>-9950.7119999999995</v>
      </c>
      <c r="N78" s="46" t="e">
        <v>#REF!</v>
      </c>
      <c r="O78" s="54">
        <v>-5509.5279999999912</v>
      </c>
      <c r="P78" s="54">
        <v>14734.960000000006</v>
      </c>
    </row>
    <row r="79" spans="1:16" ht="14.25" customHeight="1" x14ac:dyDescent="0.25">
      <c r="L79" s="45">
        <v>0</v>
      </c>
      <c r="M79" s="45">
        <v>0</v>
      </c>
      <c r="N79" s="53" t="e">
        <v>#REF!</v>
      </c>
      <c r="O79" s="45">
        <v>0</v>
      </c>
      <c r="P79" s="45">
        <v>0</v>
      </c>
    </row>
    <row r="80" spans="1:16" ht="14.25" customHeight="1" x14ac:dyDescent="0.25">
      <c r="L80" s="45">
        <v>0</v>
      </c>
      <c r="M80" s="45">
        <v>0</v>
      </c>
      <c r="N80" s="46" t="e">
        <v>#REF!</v>
      </c>
      <c r="O80" s="45">
        <v>0</v>
      </c>
      <c r="P80" s="45">
        <v>0</v>
      </c>
    </row>
    <row r="81" spans="12:16" ht="14.25" customHeight="1" x14ac:dyDescent="0.25">
      <c r="L81" s="45">
        <v>0</v>
      </c>
      <c r="M81" s="45">
        <v>0</v>
      </c>
      <c r="N81" s="46" t="e">
        <v>#REF!</v>
      </c>
      <c r="O81" s="45">
        <v>0</v>
      </c>
      <c r="P81" s="45">
        <v>0</v>
      </c>
    </row>
    <row r="82" spans="12:16" ht="14.25" customHeight="1" x14ac:dyDescent="0.25">
      <c r="L82" s="45">
        <v>0</v>
      </c>
      <c r="M82" s="45">
        <v>0</v>
      </c>
      <c r="N82" s="46" t="e">
        <v>#REF!</v>
      </c>
      <c r="O82" s="45">
        <v>0</v>
      </c>
      <c r="P82" s="45">
        <v>0</v>
      </c>
    </row>
    <row r="83" spans="12:16" ht="14.25" customHeight="1" x14ac:dyDescent="0.25">
      <c r="L83" s="45">
        <v>0</v>
      </c>
      <c r="M83" s="45">
        <v>0</v>
      </c>
      <c r="N83" s="46" t="e">
        <v>#REF!</v>
      </c>
      <c r="O83" s="45">
        <v>0</v>
      </c>
      <c r="P83" s="45">
        <v>0</v>
      </c>
    </row>
    <row r="84" spans="12:16" ht="14.25" customHeight="1" x14ac:dyDescent="0.25">
      <c r="L84" s="45">
        <v>0</v>
      </c>
      <c r="M84" s="45">
        <v>0</v>
      </c>
      <c r="N84" s="46" t="e">
        <v>#REF!</v>
      </c>
      <c r="O84" s="45">
        <v>0</v>
      </c>
      <c r="P84" s="45">
        <v>0</v>
      </c>
    </row>
    <row r="85" spans="12:16" ht="14.25" customHeight="1" x14ac:dyDescent="0.25">
      <c r="L85" s="45">
        <v>0</v>
      </c>
      <c r="M85" s="45">
        <v>0</v>
      </c>
      <c r="N85" s="46" t="e">
        <v>#REF!</v>
      </c>
      <c r="O85" s="45">
        <v>0</v>
      </c>
      <c r="P85" s="45">
        <v>0</v>
      </c>
    </row>
    <row r="86" spans="12:16" ht="14.25" customHeight="1" x14ac:dyDescent="0.25">
      <c r="L86" s="45">
        <v>0</v>
      </c>
      <c r="M86" s="45">
        <v>0</v>
      </c>
      <c r="N86" s="46" t="e">
        <v>#REF!</v>
      </c>
      <c r="O86" s="45">
        <v>0</v>
      </c>
      <c r="P86" s="45">
        <v>0</v>
      </c>
    </row>
    <row r="87" spans="12:16" ht="14.25" customHeight="1" x14ac:dyDescent="0.25">
      <c r="L87" s="45">
        <v>0</v>
      </c>
      <c r="M87" s="45">
        <v>0</v>
      </c>
      <c r="N87" s="46" t="e">
        <v>#REF!</v>
      </c>
      <c r="O87" s="45">
        <v>0</v>
      </c>
      <c r="P87" s="45">
        <v>0</v>
      </c>
    </row>
    <row r="88" spans="12:16" ht="14.25" customHeight="1" x14ac:dyDescent="0.25">
      <c r="L88" s="45">
        <v>0</v>
      </c>
      <c r="M88" s="45">
        <v>0</v>
      </c>
      <c r="N88" s="46" t="e">
        <v>#REF!</v>
      </c>
      <c r="O88" s="45">
        <v>0</v>
      </c>
      <c r="P88" s="45">
        <v>0</v>
      </c>
    </row>
    <row r="89" spans="12:16" ht="14.25" customHeight="1" x14ac:dyDescent="0.25">
      <c r="L89" s="45">
        <v>0</v>
      </c>
      <c r="M89" s="45">
        <v>0</v>
      </c>
      <c r="N89" s="46" t="e">
        <v>#REF!</v>
      </c>
      <c r="O89" s="45">
        <v>0</v>
      </c>
      <c r="P89" s="45">
        <v>0</v>
      </c>
    </row>
    <row r="90" spans="12:16" ht="14.25" customHeight="1" x14ac:dyDescent="0.25">
      <c r="L90" s="45">
        <v>0</v>
      </c>
      <c r="M90" s="45">
        <v>0</v>
      </c>
      <c r="N90" s="46" t="e">
        <v>#REF!</v>
      </c>
      <c r="O90" s="45">
        <v>0</v>
      </c>
      <c r="P90" s="45">
        <v>0</v>
      </c>
    </row>
    <row r="91" spans="12:16" ht="14.25" customHeight="1" x14ac:dyDescent="0.25">
      <c r="L91" s="45">
        <v>0</v>
      </c>
      <c r="M91" s="45">
        <v>0</v>
      </c>
      <c r="N91" s="46" t="e">
        <v>#REF!</v>
      </c>
      <c r="O91" s="45">
        <v>0</v>
      </c>
      <c r="P91" s="45">
        <v>0</v>
      </c>
    </row>
    <row r="92" spans="12:16" ht="14.25" customHeight="1" x14ac:dyDescent="0.25">
      <c r="L92" s="45">
        <v>0</v>
      </c>
      <c r="M92" s="45">
        <v>0</v>
      </c>
      <c r="N92" s="46" t="e">
        <v>#REF!</v>
      </c>
      <c r="O92" s="45">
        <v>0</v>
      </c>
      <c r="P92" s="45">
        <v>0</v>
      </c>
    </row>
    <row r="93" spans="12:16" ht="14.25" customHeight="1" x14ac:dyDescent="0.25">
      <c r="L93" s="45">
        <v>0</v>
      </c>
      <c r="M93" s="45">
        <v>0</v>
      </c>
      <c r="N93" s="46" t="e">
        <v>#REF!</v>
      </c>
      <c r="O93" s="45">
        <v>0</v>
      </c>
      <c r="P93" s="45">
        <v>0</v>
      </c>
    </row>
    <row r="94" spans="12:16" ht="14.25" customHeight="1" x14ac:dyDescent="0.25">
      <c r="L94" s="45">
        <v>0</v>
      </c>
      <c r="M94" s="45">
        <v>0</v>
      </c>
      <c r="N94" s="46" t="e">
        <v>#REF!</v>
      </c>
      <c r="O94" s="45">
        <v>0</v>
      </c>
      <c r="P94" s="45">
        <v>0</v>
      </c>
    </row>
    <row r="95" spans="12:16" ht="14.25" customHeight="1" x14ac:dyDescent="0.25">
      <c r="L95" s="45">
        <v>0</v>
      </c>
      <c r="M95" s="45">
        <v>0</v>
      </c>
      <c r="N95" s="46" t="e">
        <v>#REF!</v>
      </c>
      <c r="O95" s="45">
        <v>0</v>
      </c>
      <c r="P95" s="45">
        <v>0</v>
      </c>
    </row>
    <row r="96" spans="12:16" ht="14.25" customHeight="1" x14ac:dyDescent="0.25">
      <c r="L96" s="45">
        <v>0</v>
      </c>
      <c r="M96" s="45">
        <v>0</v>
      </c>
      <c r="N96" s="46" t="e">
        <v>#REF!</v>
      </c>
      <c r="O96" s="45">
        <v>0</v>
      </c>
      <c r="P96" s="45">
        <v>0</v>
      </c>
    </row>
    <row r="97" spans="12:16" ht="14.25" customHeight="1" x14ac:dyDescent="0.25">
      <c r="L97" s="45">
        <v>0</v>
      </c>
      <c r="M97" s="45">
        <v>0</v>
      </c>
      <c r="N97" s="46" t="e">
        <v>#REF!</v>
      </c>
      <c r="O97" s="45">
        <v>0</v>
      </c>
      <c r="P97" s="45">
        <v>0</v>
      </c>
    </row>
    <row r="98" spans="12:16" ht="14.25" customHeight="1" x14ac:dyDescent="0.25">
      <c r="L98" s="45">
        <v>0</v>
      </c>
      <c r="M98" s="45">
        <v>0</v>
      </c>
      <c r="N98" s="46" t="e">
        <v>#REF!</v>
      </c>
      <c r="O98" s="45">
        <v>0</v>
      </c>
      <c r="P98" s="45">
        <v>0</v>
      </c>
    </row>
    <row r="99" spans="12:16" ht="14.25" customHeight="1" x14ac:dyDescent="0.25">
      <c r="L99" s="45">
        <v>0</v>
      </c>
      <c r="M99" s="45">
        <v>0</v>
      </c>
      <c r="N99" s="46" t="e">
        <v>#REF!</v>
      </c>
      <c r="O99" s="45">
        <v>0</v>
      </c>
      <c r="P99" s="45">
        <v>0</v>
      </c>
    </row>
    <row r="100" spans="12:16" ht="14.25" customHeight="1" x14ac:dyDescent="0.25">
      <c r="L100" s="45">
        <v>0</v>
      </c>
      <c r="M100" s="45">
        <v>0</v>
      </c>
      <c r="N100" s="46" t="e">
        <v>#REF!</v>
      </c>
      <c r="O100" s="45">
        <v>0</v>
      </c>
      <c r="P100" s="45">
        <v>0</v>
      </c>
    </row>
    <row r="101" spans="12:16" ht="14.25" customHeight="1" x14ac:dyDescent="0.25">
      <c r="L101" s="45">
        <v>0</v>
      </c>
      <c r="M101" s="45">
        <v>0</v>
      </c>
      <c r="N101" s="46" t="e">
        <v>#REF!</v>
      </c>
      <c r="O101" s="45">
        <v>0</v>
      </c>
      <c r="P101" s="45">
        <v>0</v>
      </c>
    </row>
    <row r="102" spans="12:16" ht="14.25" customHeight="1" x14ac:dyDescent="0.25">
      <c r="L102" s="45">
        <v>0</v>
      </c>
      <c r="M102" s="45">
        <v>0</v>
      </c>
      <c r="N102" s="46" t="e">
        <v>#REF!</v>
      </c>
      <c r="O102" s="45">
        <v>0</v>
      </c>
      <c r="P102" s="45">
        <v>0</v>
      </c>
    </row>
    <row r="103" spans="12:16" ht="14.25" customHeight="1" x14ac:dyDescent="0.25">
      <c r="L103" s="45">
        <v>0</v>
      </c>
      <c r="M103" s="45">
        <v>0</v>
      </c>
      <c r="N103" s="46" t="e">
        <v>#REF!</v>
      </c>
      <c r="O103" s="45">
        <v>0</v>
      </c>
      <c r="P103" s="45">
        <v>0</v>
      </c>
    </row>
    <row r="104" spans="12:16" ht="14.25" customHeight="1" x14ac:dyDescent="0.25">
      <c r="L104" s="45">
        <v>0</v>
      </c>
      <c r="M104" s="45">
        <v>0</v>
      </c>
      <c r="N104" s="46" t="e">
        <v>#REF!</v>
      </c>
      <c r="O104" s="45">
        <v>0</v>
      </c>
      <c r="P104" s="45">
        <v>0</v>
      </c>
    </row>
    <row r="105" spans="12:16" ht="14.25" customHeight="1" x14ac:dyDescent="0.25">
      <c r="L105" s="45">
        <v>0</v>
      </c>
      <c r="M105" s="45">
        <v>0</v>
      </c>
      <c r="N105" s="46" t="e">
        <v>#REF!</v>
      </c>
      <c r="O105" s="45">
        <v>0</v>
      </c>
      <c r="P105" s="45">
        <v>0</v>
      </c>
    </row>
    <row r="106" spans="12:16" ht="14.25" customHeight="1" x14ac:dyDescent="0.25">
      <c r="L106" s="45">
        <v>0</v>
      </c>
      <c r="M106" s="45">
        <v>0</v>
      </c>
      <c r="N106" s="46" t="e">
        <v>#REF!</v>
      </c>
      <c r="O106" s="45">
        <v>0</v>
      </c>
      <c r="P106" s="45">
        <v>0</v>
      </c>
    </row>
    <row r="107" spans="12:16" ht="14.25" customHeight="1" x14ac:dyDescent="0.25">
      <c r="L107" s="45">
        <v>0</v>
      </c>
      <c r="M107" s="45">
        <v>0</v>
      </c>
      <c r="N107" s="46" t="e">
        <v>#REF!</v>
      </c>
      <c r="O107" s="45">
        <v>0</v>
      </c>
      <c r="P107" s="45">
        <v>0</v>
      </c>
    </row>
    <row r="108" spans="12:16" ht="14.25" customHeight="1" x14ac:dyDescent="0.25">
      <c r="L108" s="45">
        <v>0</v>
      </c>
      <c r="M108" s="45">
        <v>0</v>
      </c>
      <c r="N108" s="46" t="e">
        <v>#REF!</v>
      </c>
      <c r="O108" s="45">
        <v>0</v>
      </c>
      <c r="P108" s="45">
        <v>0</v>
      </c>
    </row>
    <row r="109" spans="12:16" ht="14.25" customHeight="1" x14ac:dyDescent="0.25">
      <c r="L109" s="45">
        <v>0</v>
      </c>
      <c r="M109" s="45">
        <v>0</v>
      </c>
      <c r="N109" s="46" t="e">
        <v>#REF!</v>
      </c>
      <c r="O109" s="45">
        <v>0</v>
      </c>
      <c r="P109" s="45">
        <v>0</v>
      </c>
    </row>
    <row r="110" spans="12:16" ht="14.25" customHeight="1" x14ac:dyDescent="0.25">
      <c r="L110" s="45">
        <v>0</v>
      </c>
      <c r="M110" s="45">
        <v>0</v>
      </c>
      <c r="N110" s="46" t="e">
        <v>#REF!</v>
      </c>
      <c r="O110" s="45">
        <v>0</v>
      </c>
      <c r="P110" s="45">
        <v>0</v>
      </c>
    </row>
    <row r="111" spans="12:16" ht="14.25" customHeight="1" x14ac:dyDescent="0.25">
      <c r="L111" s="45">
        <v>0</v>
      </c>
      <c r="M111" s="45">
        <v>0</v>
      </c>
      <c r="N111" s="46" t="e">
        <v>#REF!</v>
      </c>
      <c r="O111" s="45">
        <v>0</v>
      </c>
      <c r="P111" s="45">
        <v>0</v>
      </c>
    </row>
    <row r="112" spans="12:16" ht="14.25" customHeight="1" x14ac:dyDescent="0.25">
      <c r="L112" s="45">
        <v>0</v>
      </c>
      <c r="M112" s="45">
        <v>0</v>
      </c>
      <c r="N112" s="46" t="e">
        <v>#REF!</v>
      </c>
      <c r="O112" s="45">
        <v>0</v>
      </c>
      <c r="P112" s="45">
        <v>0</v>
      </c>
    </row>
    <row r="113" spans="12:16" ht="14.25" customHeight="1" x14ac:dyDescent="0.25">
      <c r="L113" s="45">
        <v>0</v>
      </c>
      <c r="M113" s="45">
        <v>0</v>
      </c>
      <c r="N113" s="46" t="e">
        <v>#REF!</v>
      </c>
      <c r="O113" s="45">
        <v>0</v>
      </c>
      <c r="P113" s="45">
        <v>0</v>
      </c>
    </row>
    <row r="114" spans="12:16" ht="14.25" customHeight="1" x14ac:dyDescent="0.25">
      <c r="L114" s="45">
        <v>0</v>
      </c>
      <c r="M114" s="45">
        <v>0</v>
      </c>
      <c r="N114" s="46" t="e">
        <v>#REF!</v>
      </c>
      <c r="O114" s="45">
        <v>0</v>
      </c>
      <c r="P114" s="45">
        <v>0</v>
      </c>
    </row>
    <row r="115" spans="12:16" ht="14.25" customHeight="1" x14ac:dyDescent="0.25">
      <c r="L115" s="45">
        <v>0</v>
      </c>
      <c r="M115" s="45">
        <v>0</v>
      </c>
      <c r="N115" s="46" t="e">
        <v>#REF!</v>
      </c>
      <c r="O115" s="45">
        <v>0</v>
      </c>
      <c r="P115" s="45">
        <v>0</v>
      </c>
    </row>
    <row r="116" spans="12:16" ht="14.25" customHeight="1" x14ac:dyDescent="0.25">
      <c r="L116" s="45">
        <v>0</v>
      </c>
      <c r="M116" s="45">
        <v>0</v>
      </c>
      <c r="N116" s="46" t="e">
        <v>#REF!</v>
      </c>
      <c r="O116" s="45">
        <v>0</v>
      </c>
      <c r="P116" s="45">
        <v>0</v>
      </c>
    </row>
    <row r="117" spans="12:16" ht="14.25" customHeight="1" x14ac:dyDescent="0.25">
      <c r="L117" s="45">
        <v>0</v>
      </c>
      <c r="M117" s="45">
        <v>0</v>
      </c>
      <c r="N117" s="46" t="e">
        <v>#REF!</v>
      </c>
      <c r="O117" s="45">
        <v>0</v>
      </c>
      <c r="P117" s="45">
        <v>0</v>
      </c>
    </row>
    <row r="118" spans="12:16" ht="14.25" customHeight="1" x14ac:dyDescent="0.25">
      <c r="L118" s="45">
        <v>0</v>
      </c>
      <c r="M118" s="45">
        <v>0</v>
      </c>
      <c r="N118" s="46" t="e">
        <v>#REF!</v>
      </c>
      <c r="O118" s="45">
        <v>0</v>
      </c>
      <c r="P118" s="45">
        <v>0</v>
      </c>
    </row>
    <row r="119" spans="12:16" ht="14.25" customHeight="1" x14ac:dyDescent="0.25">
      <c r="L119" s="45">
        <v>0</v>
      </c>
      <c r="M119" s="45">
        <v>0</v>
      </c>
      <c r="N119" s="46" t="e">
        <v>#REF!</v>
      </c>
      <c r="O119" s="45">
        <v>0</v>
      </c>
      <c r="P119" s="45">
        <v>0</v>
      </c>
    </row>
    <row r="120" spans="12:16" ht="14.25" customHeight="1" x14ac:dyDescent="0.25">
      <c r="L120" s="45">
        <v>0</v>
      </c>
      <c r="M120" s="45">
        <v>0</v>
      </c>
      <c r="N120" s="46" t="e">
        <v>#REF!</v>
      </c>
      <c r="O120" s="45">
        <v>0</v>
      </c>
      <c r="P120" s="45">
        <v>0</v>
      </c>
    </row>
    <row r="121" spans="12:16" ht="14.25" customHeight="1" x14ac:dyDescent="0.25">
      <c r="L121" s="45">
        <v>0</v>
      </c>
      <c r="M121" s="45">
        <v>0</v>
      </c>
      <c r="N121" s="46" t="e">
        <v>#REF!</v>
      </c>
      <c r="O121" s="45">
        <v>0</v>
      </c>
      <c r="P121" s="45">
        <v>0</v>
      </c>
    </row>
    <row r="122" spans="12:16" ht="14.25" customHeight="1" x14ac:dyDescent="0.25">
      <c r="L122" s="45">
        <v>0</v>
      </c>
      <c r="M122" s="45">
        <v>0</v>
      </c>
      <c r="N122" s="46" t="e">
        <v>#REF!</v>
      </c>
      <c r="O122" s="45">
        <v>0</v>
      </c>
      <c r="P122" s="45">
        <v>0</v>
      </c>
    </row>
    <row r="123" spans="12:16" ht="14.25" customHeight="1" x14ac:dyDescent="0.25">
      <c r="L123" s="45">
        <v>0</v>
      </c>
      <c r="M123" s="45">
        <v>0</v>
      </c>
      <c r="N123" s="46" t="e">
        <v>#REF!</v>
      </c>
      <c r="O123" s="45">
        <v>0</v>
      </c>
      <c r="P123" s="45">
        <v>0</v>
      </c>
    </row>
    <row r="124" spans="12:16" ht="14.25" customHeight="1" x14ac:dyDescent="0.25">
      <c r="L124" s="45">
        <v>0</v>
      </c>
      <c r="M124" s="45">
        <v>0</v>
      </c>
      <c r="N124" s="46" t="e">
        <v>#REF!</v>
      </c>
      <c r="O124" s="45">
        <v>0</v>
      </c>
      <c r="P124" s="45">
        <v>0</v>
      </c>
    </row>
    <row r="125" spans="12:16" ht="14.25" customHeight="1" x14ac:dyDescent="0.25">
      <c r="L125" s="45">
        <v>0</v>
      </c>
      <c r="M125" s="45">
        <v>0</v>
      </c>
      <c r="N125" s="46" t="e">
        <v>#REF!</v>
      </c>
      <c r="O125" s="45">
        <v>0</v>
      </c>
      <c r="P125" s="45">
        <v>0</v>
      </c>
    </row>
    <row r="126" spans="12:16" ht="14.25" customHeight="1" x14ac:dyDescent="0.25">
      <c r="L126" s="45">
        <v>0</v>
      </c>
      <c r="M126" s="45">
        <v>0</v>
      </c>
      <c r="N126" s="46" t="e">
        <v>#REF!</v>
      </c>
      <c r="O126" s="45">
        <v>0</v>
      </c>
      <c r="P126" s="45">
        <v>0</v>
      </c>
    </row>
    <row r="127" spans="12:16" ht="14.25" customHeight="1" x14ac:dyDescent="0.25">
      <c r="L127" s="45">
        <v>0</v>
      </c>
      <c r="M127" s="45">
        <v>0</v>
      </c>
      <c r="N127" s="46" t="e">
        <v>#REF!</v>
      </c>
      <c r="O127" s="45">
        <v>0</v>
      </c>
      <c r="P127" s="45">
        <v>0</v>
      </c>
    </row>
    <row r="128" spans="12:16" ht="14.25" customHeight="1" x14ac:dyDescent="0.25">
      <c r="L128" s="45">
        <v>0</v>
      </c>
      <c r="M128" s="45">
        <v>0</v>
      </c>
      <c r="N128" s="46" t="e">
        <v>#REF!</v>
      </c>
      <c r="O128" s="45">
        <v>0</v>
      </c>
      <c r="P128" s="45">
        <v>0</v>
      </c>
    </row>
    <row r="129" spans="12:16" ht="14.25" customHeight="1" x14ac:dyDescent="0.25">
      <c r="L129" s="45">
        <v>0</v>
      </c>
      <c r="M129" s="45">
        <v>0</v>
      </c>
      <c r="N129" s="46" t="e">
        <v>#REF!</v>
      </c>
      <c r="O129" s="45">
        <v>0</v>
      </c>
      <c r="P129" s="45">
        <v>0</v>
      </c>
    </row>
    <row r="130" spans="12:16" ht="14.25" customHeight="1" x14ac:dyDescent="0.25">
      <c r="L130" s="45">
        <v>0</v>
      </c>
      <c r="M130" s="45">
        <v>0</v>
      </c>
      <c r="N130" s="46" t="e">
        <v>#REF!</v>
      </c>
      <c r="O130" s="45">
        <v>0</v>
      </c>
      <c r="P130" s="45">
        <v>0</v>
      </c>
    </row>
    <row r="131" spans="12:16" ht="14.25" customHeight="1" x14ac:dyDescent="0.25">
      <c r="L131" s="45">
        <v>0</v>
      </c>
      <c r="M131" s="45">
        <v>0</v>
      </c>
      <c r="N131" s="46" t="e">
        <v>#REF!</v>
      </c>
      <c r="O131" s="45">
        <v>0</v>
      </c>
      <c r="P131" s="45">
        <v>0</v>
      </c>
    </row>
    <row r="132" spans="12:16" ht="14.25" customHeight="1" x14ac:dyDescent="0.25">
      <c r="L132" s="45">
        <v>0</v>
      </c>
      <c r="M132" s="45">
        <v>0</v>
      </c>
      <c r="N132" s="46" t="e">
        <v>#REF!</v>
      </c>
      <c r="O132" s="45">
        <v>0</v>
      </c>
      <c r="P132" s="45">
        <v>0</v>
      </c>
    </row>
    <row r="133" spans="12:16" ht="14.25" customHeight="1" x14ac:dyDescent="0.25">
      <c r="L133" s="45">
        <v>0</v>
      </c>
      <c r="M133" s="45">
        <v>0</v>
      </c>
      <c r="N133" s="46" t="e">
        <v>#REF!</v>
      </c>
      <c r="O133" s="45">
        <v>0</v>
      </c>
      <c r="P133" s="45">
        <v>0</v>
      </c>
    </row>
    <row r="134" spans="12:16" ht="14.25" customHeight="1" x14ac:dyDescent="0.25">
      <c r="L134" s="45">
        <v>0</v>
      </c>
      <c r="M134" s="45">
        <v>0</v>
      </c>
      <c r="N134" s="46" t="e">
        <v>#REF!</v>
      </c>
      <c r="O134" s="45">
        <v>0</v>
      </c>
      <c r="P134" s="45">
        <v>0</v>
      </c>
    </row>
    <row r="135" spans="12:16" ht="14.25" customHeight="1" x14ac:dyDescent="0.25">
      <c r="L135" s="45">
        <v>0</v>
      </c>
      <c r="M135" s="45">
        <v>0</v>
      </c>
      <c r="N135" s="46" t="e">
        <v>#REF!</v>
      </c>
      <c r="O135" s="45">
        <v>0</v>
      </c>
      <c r="P135" s="45">
        <v>0</v>
      </c>
    </row>
    <row r="136" spans="12:16" ht="14.25" customHeight="1" x14ac:dyDescent="0.25">
      <c r="L136" s="45">
        <v>0</v>
      </c>
      <c r="M136" s="45">
        <v>0</v>
      </c>
      <c r="N136" s="46" t="e">
        <v>#REF!</v>
      </c>
      <c r="O136" s="45">
        <v>0</v>
      </c>
      <c r="P136" s="45">
        <v>0</v>
      </c>
    </row>
    <row r="137" spans="12:16" ht="14.25" customHeight="1" x14ac:dyDescent="0.25">
      <c r="L137" s="45">
        <v>0</v>
      </c>
      <c r="M137" s="45">
        <v>0</v>
      </c>
      <c r="N137" s="46" t="e">
        <v>#REF!</v>
      </c>
      <c r="O137" s="45">
        <v>0</v>
      </c>
      <c r="P137" s="45">
        <v>0</v>
      </c>
    </row>
    <row r="138" spans="12:16" ht="14.25" customHeight="1" x14ac:dyDescent="0.25">
      <c r="L138" s="45">
        <v>0</v>
      </c>
      <c r="M138" s="45">
        <v>0</v>
      </c>
      <c r="N138" s="46" t="e">
        <v>#REF!</v>
      </c>
      <c r="O138" s="45">
        <v>0</v>
      </c>
      <c r="P138" s="45">
        <v>0</v>
      </c>
    </row>
    <row r="139" spans="12:16" ht="14.25" customHeight="1" x14ac:dyDescent="0.25">
      <c r="L139" s="45">
        <v>0</v>
      </c>
      <c r="M139" s="45">
        <v>0</v>
      </c>
      <c r="N139" s="46" t="e">
        <v>#REF!</v>
      </c>
      <c r="O139" s="45">
        <v>0</v>
      </c>
      <c r="P139" s="45">
        <v>0</v>
      </c>
    </row>
    <row r="140" spans="12:16" ht="14.25" customHeight="1" x14ac:dyDescent="0.25">
      <c r="L140" s="45">
        <v>0</v>
      </c>
      <c r="M140" s="45">
        <v>0</v>
      </c>
      <c r="N140" s="46" t="e">
        <v>#REF!</v>
      </c>
      <c r="O140" s="45">
        <v>0</v>
      </c>
      <c r="P140" s="45">
        <v>0</v>
      </c>
    </row>
    <row r="141" spans="12:16" ht="14.25" customHeight="1" x14ac:dyDescent="0.25">
      <c r="L141" s="45">
        <v>0</v>
      </c>
      <c r="M141" s="45">
        <v>0</v>
      </c>
      <c r="N141" s="46" t="e">
        <v>#REF!</v>
      </c>
      <c r="O141" s="45">
        <v>0</v>
      </c>
      <c r="P141" s="45">
        <v>0</v>
      </c>
    </row>
    <row r="142" spans="12:16" ht="14.25" customHeight="1" x14ac:dyDescent="0.25">
      <c r="L142" s="45">
        <v>0</v>
      </c>
      <c r="M142" s="45">
        <v>0</v>
      </c>
      <c r="N142" s="46" t="e">
        <v>#REF!</v>
      </c>
      <c r="O142" s="45">
        <v>0</v>
      </c>
      <c r="P142" s="45">
        <v>0</v>
      </c>
    </row>
    <row r="143" spans="12:16" ht="14.25" customHeight="1" x14ac:dyDescent="0.25">
      <c r="L143" s="45">
        <v>0</v>
      </c>
      <c r="M143" s="45">
        <v>0</v>
      </c>
      <c r="N143" s="46" t="e">
        <v>#REF!</v>
      </c>
      <c r="O143" s="45">
        <v>0</v>
      </c>
      <c r="P143" s="45">
        <v>0</v>
      </c>
    </row>
    <row r="144" spans="12:16" ht="14.25" customHeight="1" x14ac:dyDescent="0.25">
      <c r="L144" s="45">
        <v>0</v>
      </c>
      <c r="M144" s="45">
        <v>0</v>
      </c>
      <c r="N144" s="46" t="e">
        <v>#REF!</v>
      </c>
      <c r="O144" s="45">
        <v>0</v>
      </c>
      <c r="P144" s="45">
        <v>0</v>
      </c>
    </row>
    <row r="145" spans="12:16" ht="14.25" customHeight="1" x14ac:dyDescent="0.25">
      <c r="L145" s="45">
        <v>0</v>
      </c>
      <c r="M145" s="45">
        <v>0</v>
      </c>
      <c r="N145" s="46" t="e">
        <v>#REF!</v>
      </c>
      <c r="O145" s="45">
        <v>0</v>
      </c>
      <c r="P145" s="45">
        <v>0</v>
      </c>
    </row>
    <row r="146" spans="12:16" ht="14.25" customHeight="1" x14ac:dyDescent="0.25">
      <c r="L146" s="45">
        <v>0</v>
      </c>
      <c r="M146" s="45">
        <v>0</v>
      </c>
      <c r="N146" s="46" t="e">
        <v>#REF!</v>
      </c>
      <c r="O146" s="45">
        <v>0</v>
      </c>
      <c r="P146" s="45">
        <v>0</v>
      </c>
    </row>
    <row r="147" spans="12:16" ht="14.25" customHeight="1" x14ac:dyDescent="0.25">
      <c r="L147" s="45">
        <v>0</v>
      </c>
      <c r="M147" s="45">
        <v>0</v>
      </c>
      <c r="N147" s="46" t="e">
        <v>#REF!</v>
      </c>
      <c r="O147" s="45">
        <v>0</v>
      </c>
      <c r="P147" s="45">
        <v>0</v>
      </c>
    </row>
    <row r="148" spans="12:16" ht="14.25" customHeight="1" x14ac:dyDescent="0.25">
      <c r="L148" s="45">
        <v>0</v>
      </c>
      <c r="M148" s="45">
        <v>0</v>
      </c>
      <c r="N148" s="46" t="e">
        <v>#REF!</v>
      </c>
      <c r="O148" s="45">
        <v>0</v>
      </c>
      <c r="P148" s="45">
        <v>0</v>
      </c>
    </row>
    <row r="149" spans="12:16" ht="14.25" customHeight="1" x14ac:dyDescent="0.25">
      <c r="L149" s="45">
        <v>0</v>
      </c>
      <c r="M149" s="45">
        <v>0</v>
      </c>
      <c r="N149" s="46" t="e">
        <v>#REF!</v>
      </c>
      <c r="O149" s="45">
        <v>0</v>
      </c>
      <c r="P149" s="45">
        <v>0</v>
      </c>
    </row>
    <row r="150" spans="12:16" ht="14.25" customHeight="1" x14ac:dyDescent="0.25">
      <c r="L150" s="45">
        <v>0</v>
      </c>
      <c r="M150" s="45">
        <v>0</v>
      </c>
      <c r="N150" s="46" t="e">
        <v>#REF!</v>
      </c>
      <c r="O150" s="45">
        <v>0</v>
      </c>
      <c r="P150" s="45">
        <v>0</v>
      </c>
    </row>
    <row r="151" spans="12:16" ht="14.25" customHeight="1" x14ac:dyDescent="0.25">
      <c r="L151" s="45">
        <v>0</v>
      </c>
      <c r="M151" s="45">
        <v>0</v>
      </c>
      <c r="N151" s="46" t="e">
        <v>#REF!</v>
      </c>
      <c r="O151" s="45">
        <v>0</v>
      </c>
      <c r="P151" s="45">
        <v>0</v>
      </c>
    </row>
    <row r="152" spans="12:16" ht="14.25" customHeight="1" x14ac:dyDescent="0.25">
      <c r="L152" s="45">
        <v>0</v>
      </c>
      <c r="M152" s="45">
        <v>0</v>
      </c>
      <c r="N152" s="46" t="e">
        <v>#REF!</v>
      </c>
      <c r="O152" s="45">
        <v>0</v>
      </c>
      <c r="P152" s="45">
        <v>0</v>
      </c>
    </row>
    <row r="153" spans="12:16" ht="14.25" customHeight="1" x14ac:dyDescent="0.25">
      <c r="L153" s="45">
        <v>0</v>
      </c>
      <c r="M153" s="45">
        <v>0</v>
      </c>
      <c r="N153" s="46" t="e">
        <v>#REF!</v>
      </c>
      <c r="O153" s="45">
        <v>0</v>
      </c>
      <c r="P153" s="45">
        <v>0</v>
      </c>
    </row>
    <row r="154" spans="12:16" ht="14.25" customHeight="1" x14ac:dyDescent="0.25">
      <c r="L154" s="45">
        <v>0</v>
      </c>
      <c r="M154" s="45">
        <v>0</v>
      </c>
      <c r="N154" s="46" t="e">
        <v>#REF!</v>
      </c>
      <c r="O154" s="45">
        <v>0</v>
      </c>
      <c r="P154" s="45">
        <v>0</v>
      </c>
    </row>
    <row r="155" spans="12:16" ht="14.25" customHeight="1" x14ac:dyDescent="0.25">
      <c r="L155" s="45">
        <v>0</v>
      </c>
      <c r="M155" s="45">
        <v>0</v>
      </c>
      <c r="N155" s="46" t="e">
        <v>#REF!</v>
      </c>
      <c r="O155" s="45">
        <v>0</v>
      </c>
      <c r="P155" s="45">
        <v>0</v>
      </c>
    </row>
    <row r="156" spans="12:16" ht="14.25" customHeight="1" x14ac:dyDescent="0.25">
      <c r="L156" s="45">
        <v>0</v>
      </c>
      <c r="M156" s="45">
        <v>0</v>
      </c>
      <c r="N156" s="46" t="e">
        <v>#REF!</v>
      </c>
      <c r="O156" s="45">
        <v>0</v>
      </c>
      <c r="P156" s="45">
        <v>0</v>
      </c>
    </row>
    <row r="157" spans="12:16" ht="14.25" customHeight="1" x14ac:dyDescent="0.25">
      <c r="L157" s="45">
        <v>0</v>
      </c>
      <c r="M157" s="45">
        <v>0</v>
      </c>
      <c r="N157" s="46" t="e">
        <v>#REF!</v>
      </c>
      <c r="O157" s="45">
        <v>0</v>
      </c>
      <c r="P157" s="45">
        <v>0</v>
      </c>
    </row>
    <row r="158" spans="12:16" ht="14.25" customHeight="1" x14ac:dyDescent="0.25">
      <c r="L158" s="45">
        <v>0</v>
      </c>
      <c r="M158" s="45">
        <v>0</v>
      </c>
      <c r="N158" s="46" t="e">
        <v>#REF!</v>
      </c>
      <c r="O158" s="45">
        <v>0</v>
      </c>
      <c r="P158" s="45">
        <v>0</v>
      </c>
    </row>
    <row r="159" spans="12:16" ht="14.25" customHeight="1" x14ac:dyDescent="0.25">
      <c r="L159" s="45">
        <v>0</v>
      </c>
      <c r="M159" s="45">
        <v>0</v>
      </c>
      <c r="N159" s="46" t="e">
        <v>#REF!</v>
      </c>
      <c r="O159" s="45">
        <v>0</v>
      </c>
      <c r="P159" s="45">
        <v>0</v>
      </c>
    </row>
    <row r="160" spans="12:16" ht="14.25" customHeight="1" x14ac:dyDescent="0.25">
      <c r="L160" s="45">
        <v>0</v>
      </c>
      <c r="M160" s="45">
        <v>0</v>
      </c>
      <c r="N160" s="46" t="e">
        <v>#REF!</v>
      </c>
      <c r="O160" s="45">
        <v>0</v>
      </c>
      <c r="P160" s="45">
        <v>0</v>
      </c>
    </row>
    <row r="161" spans="12:16" ht="14.25" customHeight="1" x14ac:dyDescent="0.25">
      <c r="L161" s="45">
        <v>0</v>
      </c>
      <c r="M161" s="45">
        <v>0</v>
      </c>
      <c r="N161" s="46" t="e">
        <v>#REF!</v>
      </c>
      <c r="O161" s="45">
        <v>0</v>
      </c>
      <c r="P161" s="45">
        <v>0</v>
      </c>
    </row>
    <row r="162" spans="12:16" ht="14.25" customHeight="1" x14ac:dyDescent="0.25">
      <c r="L162" s="45">
        <v>0</v>
      </c>
      <c r="M162" s="45">
        <v>0</v>
      </c>
      <c r="N162" s="46" t="e">
        <v>#REF!</v>
      </c>
      <c r="O162" s="45">
        <v>0</v>
      </c>
      <c r="P162" s="45">
        <v>0</v>
      </c>
    </row>
    <row r="163" spans="12:16" ht="14.25" customHeight="1" x14ac:dyDescent="0.25">
      <c r="L163" s="45">
        <v>0</v>
      </c>
      <c r="M163" s="45">
        <v>0</v>
      </c>
      <c r="N163" s="46" t="e">
        <v>#REF!</v>
      </c>
      <c r="O163" s="45">
        <v>0</v>
      </c>
      <c r="P163" s="45">
        <v>0</v>
      </c>
    </row>
    <row r="164" spans="12:16" ht="14.25" customHeight="1" x14ac:dyDescent="0.25">
      <c r="L164" s="45">
        <v>0</v>
      </c>
      <c r="M164" s="45">
        <v>0</v>
      </c>
      <c r="N164" s="46" t="e">
        <v>#REF!</v>
      </c>
      <c r="O164" s="45">
        <v>0</v>
      </c>
      <c r="P164" s="45">
        <v>0</v>
      </c>
    </row>
    <row r="165" spans="12:16" ht="14.25" customHeight="1" x14ac:dyDescent="0.25">
      <c r="L165" s="45">
        <v>0</v>
      </c>
      <c r="M165" s="45">
        <v>0</v>
      </c>
      <c r="N165" s="46" t="e">
        <v>#REF!</v>
      </c>
      <c r="O165" s="45">
        <v>0</v>
      </c>
      <c r="P165" s="45">
        <v>0</v>
      </c>
    </row>
    <row r="166" spans="12:16" ht="14.25" customHeight="1" x14ac:dyDescent="0.25">
      <c r="L166" s="45">
        <v>0</v>
      </c>
      <c r="M166" s="45">
        <v>0</v>
      </c>
      <c r="N166" s="46" t="e">
        <v>#REF!</v>
      </c>
      <c r="O166" s="45">
        <v>0</v>
      </c>
      <c r="P166" s="45">
        <v>0</v>
      </c>
    </row>
    <row r="167" spans="12:16" ht="14.25" customHeight="1" x14ac:dyDescent="0.25">
      <c r="L167" s="45">
        <v>0</v>
      </c>
      <c r="M167" s="45">
        <v>0</v>
      </c>
      <c r="N167" s="46" t="e">
        <v>#REF!</v>
      </c>
      <c r="O167" s="45">
        <v>0</v>
      </c>
      <c r="P167" s="45">
        <v>0</v>
      </c>
    </row>
    <row r="168" spans="12:16" ht="14.25" customHeight="1" x14ac:dyDescent="0.25">
      <c r="L168" s="45">
        <v>0</v>
      </c>
      <c r="M168" s="45">
        <v>0</v>
      </c>
      <c r="N168" s="46" t="e">
        <v>#REF!</v>
      </c>
      <c r="O168" s="45">
        <v>0</v>
      </c>
      <c r="P168" s="45">
        <v>0</v>
      </c>
    </row>
    <row r="169" spans="12:16" ht="14.25" customHeight="1" x14ac:dyDescent="0.25">
      <c r="L169" s="45">
        <v>0</v>
      </c>
      <c r="M169" s="45">
        <v>0</v>
      </c>
      <c r="N169" s="46" t="e">
        <v>#REF!</v>
      </c>
      <c r="O169" s="45">
        <v>0</v>
      </c>
      <c r="P169" s="45">
        <v>0</v>
      </c>
    </row>
    <row r="170" spans="12:16" ht="14.25" customHeight="1" x14ac:dyDescent="0.25">
      <c r="L170" s="45">
        <v>0</v>
      </c>
      <c r="M170" s="45">
        <v>0</v>
      </c>
      <c r="N170" s="46" t="e">
        <v>#REF!</v>
      </c>
      <c r="O170" s="45">
        <v>0</v>
      </c>
      <c r="P170" s="45">
        <v>0</v>
      </c>
    </row>
    <row r="171" spans="12:16" ht="14.25" customHeight="1" x14ac:dyDescent="0.25">
      <c r="L171" s="45">
        <v>0</v>
      </c>
      <c r="M171" s="45">
        <v>0</v>
      </c>
      <c r="N171" s="46" t="e">
        <v>#REF!</v>
      </c>
      <c r="O171" s="45">
        <v>0</v>
      </c>
      <c r="P171" s="45">
        <v>0</v>
      </c>
    </row>
    <row r="172" spans="12:16" ht="14.25" customHeight="1" x14ac:dyDescent="0.25">
      <c r="L172" s="45">
        <v>0</v>
      </c>
      <c r="M172" s="45">
        <v>0</v>
      </c>
      <c r="N172" s="46" t="e">
        <v>#REF!</v>
      </c>
      <c r="O172" s="45">
        <v>0</v>
      </c>
      <c r="P172" s="45">
        <v>0</v>
      </c>
    </row>
    <row r="173" spans="12:16" ht="14.25" customHeight="1" x14ac:dyDescent="0.25">
      <c r="L173" s="45">
        <v>0</v>
      </c>
      <c r="M173" s="45">
        <v>0</v>
      </c>
      <c r="N173" s="46" t="e">
        <v>#REF!</v>
      </c>
      <c r="O173" s="45">
        <v>0</v>
      </c>
      <c r="P173" s="45">
        <v>0</v>
      </c>
    </row>
    <row r="174" spans="12:16" ht="14.25" customHeight="1" x14ac:dyDescent="0.25">
      <c r="L174" s="45">
        <v>0</v>
      </c>
      <c r="M174" s="45">
        <v>0</v>
      </c>
      <c r="N174" s="46" t="e">
        <v>#REF!</v>
      </c>
      <c r="O174" s="45">
        <v>0</v>
      </c>
      <c r="P174" s="45">
        <v>0</v>
      </c>
    </row>
    <row r="175" spans="12:16" ht="14.25" customHeight="1" x14ac:dyDescent="0.25">
      <c r="L175" s="45">
        <v>0</v>
      </c>
      <c r="M175" s="45">
        <v>0</v>
      </c>
      <c r="N175" s="46" t="e">
        <v>#REF!</v>
      </c>
      <c r="O175" s="45">
        <v>0</v>
      </c>
      <c r="P175" s="45">
        <v>0</v>
      </c>
    </row>
    <row r="176" spans="12:16" ht="14.25" customHeight="1" x14ac:dyDescent="0.25">
      <c r="L176" s="45">
        <v>0</v>
      </c>
      <c r="M176" s="45">
        <v>0</v>
      </c>
      <c r="N176" s="46" t="e">
        <v>#REF!</v>
      </c>
      <c r="O176" s="45">
        <v>0</v>
      </c>
      <c r="P176" s="45">
        <v>0</v>
      </c>
    </row>
    <row r="177" spans="12:16" ht="14.25" customHeight="1" x14ac:dyDescent="0.25">
      <c r="L177" s="45">
        <v>0</v>
      </c>
      <c r="M177" s="45">
        <v>0</v>
      </c>
      <c r="N177" s="46" t="e">
        <v>#REF!</v>
      </c>
      <c r="O177" s="45">
        <v>0</v>
      </c>
      <c r="P177" s="45">
        <v>0</v>
      </c>
    </row>
    <row r="178" spans="12:16" ht="14.25" customHeight="1" x14ac:dyDescent="0.25">
      <c r="L178" s="45">
        <v>0</v>
      </c>
      <c r="M178" s="45">
        <v>0</v>
      </c>
      <c r="N178" s="46" t="e">
        <v>#REF!</v>
      </c>
      <c r="O178" s="45">
        <v>0</v>
      </c>
      <c r="P178" s="45">
        <v>0</v>
      </c>
    </row>
    <row r="179" spans="12:16" ht="14.25" customHeight="1" x14ac:dyDescent="0.25">
      <c r="L179" s="45">
        <v>0</v>
      </c>
      <c r="M179" s="45">
        <v>0</v>
      </c>
      <c r="N179" s="46" t="e">
        <v>#REF!</v>
      </c>
      <c r="O179" s="45">
        <v>0</v>
      </c>
      <c r="P179" s="45">
        <v>0</v>
      </c>
    </row>
    <row r="180" spans="12:16" ht="14.25" customHeight="1" x14ac:dyDescent="0.25">
      <c r="L180" s="45">
        <v>0</v>
      </c>
      <c r="M180" s="45">
        <v>0</v>
      </c>
      <c r="N180" s="46" t="e">
        <v>#REF!</v>
      </c>
      <c r="O180" s="45">
        <v>0</v>
      </c>
      <c r="P180" s="45">
        <v>0</v>
      </c>
    </row>
    <row r="181" spans="12:16" ht="14.25" customHeight="1" x14ac:dyDescent="0.25">
      <c r="L181" s="45">
        <v>0</v>
      </c>
      <c r="M181" s="45">
        <v>0</v>
      </c>
      <c r="N181" s="46" t="e">
        <v>#REF!</v>
      </c>
      <c r="O181" s="45">
        <v>0</v>
      </c>
      <c r="P181" s="45">
        <v>0</v>
      </c>
    </row>
    <row r="182" spans="12:16" ht="14.25" customHeight="1" x14ac:dyDescent="0.25">
      <c r="L182" s="45">
        <v>0</v>
      </c>
      <c r="M182" s="45">
        <v>0</v>
      </c>
      <c r="N182" s="46" t="e">
        <v>#REF!</v>
      </c>
      <c r="O182" s="45">
        <v>0</v>
      </c>
      <c r="P182" s="45">
        <v>0</v>
      </c>
    </row>
    <row r="183" spans="12:16" ht="14.25" customHeight="1" x14ac:dyDescent="0.25">
      <c r="L183" s="45">
        <v>0</v>
      </c>
      <c r="M183" s="45">
        <v>0</v>
      </c>
      <c r="N183" s="46" t="e">
        <v>#REF!</v>
      </c>
      <c r="O183" s="45">
        <v>0</v>
      </c>
      <c r="P183" s="45">
        <v>0</v>
      </c>
    </row>
    <row r="184" spans="12:16" ht="14.25" customHeight="1" x14ac:dyDescent="0.25">
      <c r="L184" s="45">
        <v>0</v>
      </c>
      <c r="M184" s="45">
        <v>0</v>
      </c>
      <c r="N184" s="46" t="e">
        <v>#REF!</v>
      </c>
      <c r="O184" s="45">
        <v>0</v>
      </c>
      <c r="P184" s="45">
        <v>0</v>
      </c>
    </row>
    <row r="185" spans="12:16" ht="14.25" customHeight="1" x14ac:dyDescent="0.25">
      <c r="L185" s="45">
        <v>0</v>
      </c>
      <c r="M185" s="45">
        <v>0</v>
      </c>
      <c r="N185" s="46" t="e">
        <v>#REF!</v>
      </c>
      <c r="O185" s="45">
        <v>0</v>
      </c>
      <c r="P185" s="45">
        <v>0</v>
      </c>
    </row>
    <row r="186" spans="12:16" ht="14.25" customHeight="1" x14ac:dyDescent="0.25">
      <c r="L186" s="45">
        <v>0</v>
      </c>
      <c r="M186" s="45">
        <v>0</v>
      </c>
      <c r="N186" s="46" t="e">
        <v>#REF!</v>
      </c>
      <c r="O186" s="45">
        <v>0</v>
      </c>
      <c r="P186" s="45">
        <v>0</v>
      </c>
    </row>
    <row r="187" spans="12:16" ht="14.25" customHeight="1" x14ac:dyDescent="0.25">
      <c r="L187" s="45">
        <v>0</v>
      </c>
      <c r="M187" s="45">
        <v>0</v>
      </c>
      <c r="N187" s="46" t="e">
        <v>#REF!</v>
      </c>
      <c r="O187" s="45">
        <v>0</v>
      </c>
      <c r="P187" s="45">
        <v>0</v>
      </c>
    </row>
    <row r="188" spans="12:16" ht="14.25" customHeight="1" x14ac:dyDescent="0.25">
      <c r="L188" s="45">
        <v>0</v>
      </c>
      <c r="M188" s="45">
        <v>0</v>
      </c>
      <c r="N188" s="46" t="e">
        <v>#REF!</v>
      </c>
      <c r="O188" s="45">
        <v>0</v>
      </c>
      <c r="P188" s="45">
        <v>0</v>
      </c>
    </row>
    <row r="189" spans="12:16" ht="14.25" customHeight="1" x14ac:dyDescent="0.25">
      <c r="L189" s="45">
        <v>0</v>
      </c>
      <c r="M189" s="45">
        <v>0</v>
      </c>
      <c r="N189" s="46" t="e">
        <v>#REF!</v>
      </c>
      <c r="O189" s="45">
        <v>0</v>
      </c>
      <c r="P189" s="45">
        <v>0</v>
      </c>
    </row>
    <row r="190" spans="12:16" ht="14.25" customHeight="1" x14ac:dyDescent="0.25">
      <c r="L190" s="45">
        <v>0</v>
      </c>
      <c r="M190" s="45">
        <v>0</v>
      </c>
      <c r="N190" s="46" t="e">
        <v>#REF!</v>
      </c>
      <c r="O190" s="45">
        <v>0</v>
      </c>
      <c r="P190" s="45">
        <v>0</v>
      </c>
    </row>
    <row r="191" spans="12:16" ht="14.25" customHeight="1" x14ac:dyDescent="0.25">
      <c r="L191" s="45">
        <v>0</v>
      </c>
      <c r="M191" s="45">
        <v>0</v>
      </c>
      <c r="N191" s="46" t="e">
        <v>#REF!</v>
      </c>
      <c r="O191" s="45">
        <v>0</v>
      </c>
      <c r="P191" s="45">
        <v>0</v>
      </c>
    </row>
    <row r="192" spans="12:16" ht="14.25" customHeight="1" x14ac:dyDescent="0.25">
      <c r="L192" s="45">
        <v>0</v>
      </c>
      <c r="M192" s="45">
        <v>0</v>
      </c>
      <c r="N192" s="46" t="e">
        <v>#REF!</v>
      </c>
      <c r="O192" s="45">
        <v>0</v>
      </c>
      <c r="P192" s="45">
        <v>0</v>
      </c>
    </row>
    <row r="193" spans="12:16" ht="14.25" customHeight="1" x14ac:dyDescent="0.25">
      <c r="L193" s="45">
        <v>0</v>
      </c>
      <c r="M193" s="45">
        <v>0</v>
      </c>
      <c r="N193" s="46" t="e">
        <v>#REF!</v>
      </c>
      <c r="O193" s="45">
        <v>0</v>
      </c>
      <c r="P193" s="45">
        <v>0</v>
      </c>
    </row>
    <row r="194" spans="12:16" ht="14.25" customHeight="1" x14ac:dyDescent="0.25">
      <c r="L194" s="45">
        <v>0</v>
      </c>
      <c r="M194" s="45">
        <v>0</v>
      </c>
      <c r="N194" s="46" t="e">
        <v>#REF!</v>
      </c>
      <c r="O194" s="45">
        <v>0</v>
      </c>
      <c r="P194" s="45">
        <v>0</v>
      </c>
    </row>
    <row r="195" spans="12:16" ht="14.25" customHeight="1" x14ac:dyDescent="0.25">
      <c r="L195" s="45">
        <v>0</v>
      </c>
      <c r="M195" s="45">
        <v>0</v>
      </c>
      <c r="N195" s="46" t="e">
        <v>#REF!</v>
      </c>
      <c r="O195" s="45">
        <v>0</v>
      </c>
      <c r="P195" s="45">
        <v>0</v>
      </c>
    </row>
    <row r="196" spans="12:16" ht="14.25" customHeight="1" x14ac:dyDescent="0.25">
      <c r="L196" s="45">
        <v>0</v>
      </c>
      <c r="M196" s="45">
        <v>0</v>
      </c>
      <c r="N196" s="46" t="e">
        <v>#REF!</v>
      </c>
      <c r="O196" s="45">
        <v>0</v>
      </c>
      <c r="P196" s="45">
        <v>0</v>
      </c>
    </row>
    <row r="197" spans="12:16" ht="14.25" customHeight="1" x14ac:dyDescent="0.25">
      <c r="L197" s="45">
        <v>0</v>
      </c>
      <c r="M197" s="45">
        <v>0</v>
      </c>
      <c r="N197" s="46" t="e">
        <v>#REF!</v>
      </c>
      <c r="O197" s="45">
        <v>0</v>
      </c>
      <c r="P197" s="45">
        <v>0</v>
      </c>
    </row>
    <row r="198" spans="12:16" ht="14.25" customHeight="1" x14ac:dyDescent="0.25">
      <c r="L198" s="45">
        <v>0</v>
      </c>
      <c r="M198" s="45">
        <v>0</v>
      </c>
      <c r="N198" s="46" t="e">
        <v>#REF!</v>
      </c>
      <c r="O198" s="45">
        <v>0</v>
      </c>
      <c r="P198" s="45">
        <v>0</v>
      </c>
    </row>
    <row r="199" spans="12:16" ht="14.25" customHeight="1" x14ac:dyDescent="0.25">
      <c r="L199" s="45">
        <v>0</v>
      </c>
      <c r="M199" s="45">
        <v>0</v>
      </c>
      <c r="N199" s="46" t="e">
        <v>#REF!</v>
      </c>
      <c r="O199" s="45">
        <v>0</v>
      </c>
      <c r="P199" s="45">
        <v>0</v>
      </c>
    </row>
    <row r="200" spans="12:16" ht="14.25" customHeight="1" x14ac:dyDescent="0.25">
      <c r="L200" s="45">
        <v>0</v>
      </c>
      <c r="M200" s="45">
        <v>0</v>
      </c>
      <c r="N200" s="46" t="e">
        <v>#REF!</v>
      </c>
      <c r="O200" s="45">
        <v>0</v>
      </c>
      <c r="P200" s="45">
        <v>0</v>
      </c>
    </row>
    <row r="201" spans="12:16" ht="14.25" customHeight="1" x14ac:dyDescent="0.25">
      <c r="L201" s="45">
        <v>0</v>
      </c>
      <c r="M201" s="45">
        <v>0</v>
      </c>
      <c r="N201" s="46" t="e">
        <v>#REF!</v>
      </c>
      <c r="O201" s="45">
        <v>0</v>
      </c>
      <c r="P201" s="45">
        <v>0</v>
      </c>
    </row>
    <row r="202" spans="12:16" ht="14.25" customHeight="1" x14ac:dyDescent="0.25">
      <c r="L202" s="45">
        <v>0</v>
      </c>
      <c r="M202" s="45">
        <v>0</v>
      </c>
      <c r="N202" s="46" t="e">
        <v>#REF!</v>
      </c>
      <c r="O202" s="45">
        <v>0</v>
      </c>
      <c r="P202" s="45">
        <v>0</v>
      </c>
    </row>
    <row r="203" spans="12:16" ht="14.25" customHeight="1" x14ac:dyDescent="0.25">
      <c r="L203" s="45">
        <v>0</v>
      </c>
      <c r="M203" s="45">
        <v>0</v>
      </c>
      <c r="N203" s="46" t="e">
        <v>#REF!</v>
      </c>
      <c r="O203" s="45">
        <v>0</v>
      </c>
      <c r="P203" s="45">
        <v>0</v>
      </c>
    </row>
    <row r="204" spans="12:16" ht="14.25" customHeight="1" x14ac:dyDescent="0.25">
      <c r="L204" s="45">
        <v>0</v>
      </c>
      <c r="M204" s="45">
        <v>0</v>
      </c>
      <c r="N204" s="46" t="e">
        <v>#REF!</v>
      </c>
      <c r="O204" s="45">
        <v>0</v>
      </c>
      <c r="P204" s="45">
        <v>0</v>
      </c>
    </row>
    <row r="205" spans="12:16" ht="14.25" customHeight="1" x14ac:dyDescent="0.25">
      <c r="L205" s="45">
        <v>0</v>
      </c>
      <c r="M205" s="45">
        <v>0</v>
      </c>
      <c r="N205" s="46" t="e">
        <v>#REF!</v>
      </c>
      <c r="O205" s="45">
        <v>0</v>
      </c>
      <c r="P205" s="45">
        <v>0</v>
      </c>
    </row>
    <row r="206" spans="12:16" ht="14.25" customHeight="1" x14ac:dyDescent="0.25">
      <c r="L206" s="45">
        <v>0</v>
      </c>
      <c r="M206" s="45">
        <v>0</v>
      </c>
      <c r="N206" s="46" t="e">
        <v>#REF!</v>
      </c>
      <c r="O206" s="45">
        <v>0</v>
      </c>
      <c r="P206" s="45">
        <v>0</v>
      </c>
    </row>
    <row r="207" spans="12:16" ht="14.25" customHeight="1" x14ac:dyDescent="0.25">
      <c r="L207" s="45">
        <v>0</v>
      </c>
      <c r="M207" s="45">
        <v>0</v>
      </c>
      <c r="N207" s="46" t="e">
        <v>#REF!</v>
      </c>
      <c r="O207" s="45">
        <v>0</v>
      </c>
      <c r="P207" s="45">
        <v>0</v>
      </c>
    </row>
    <row r="208" spans="12:16" ht="14.25" customHeight="1" x14ac:dyDescent="0.25">
      <c r="L208" s="45">
        <v>0</v>
      </c>
      <c r="M208" s="45">
        <v>0</v>
      </c>
      <c r="N208" s="46" t="e">
        <v>#REF!</v>
      </c>
      <c r="O208" s="45">
        <v>0</v>
      </c>
      <c r="P208" s="45">
        <v>0</v>
      </c>
    </row>
    <row r="209" spans="12:16" ht="14.25" customHeight="1" x14ac:dyDescent="0.25">
      <c r="L209" s="45">
        <v>0</v>
      </c>
      <c r="M209" s="45">
        <v>0</v>
      </c>
      <c r="N209" s="46" t="e">
        <v>#REF!</v>
      </c>
      <c r="O209" s="45">
        <v>0</v>
      </c>
      <c r="P209" s="45">
        <v>0</v>
      </c>
    </row>
    <row r="210" spans="12:16" ht="14.25" customHeight="1" x14ac:dyDescent="0.25">
      <c r="L210" s="45">
        <v>0</v>
      </c>
      <c r="M210" s="45">
        <v>0</v>
      </c>
      <c r="N210" s="46" t="e">
        <v>#REF!</v>
      </c>
      <c r="O210" s="45">
        <v>0</v>
      </c>
      <c r="P210" s="45">
        <v>0</v>
      </c>
    </row>
    <row r="211" spans="12:16" ht="14.25" customHeight="1" x14ac:dyDescent="0.25">
      <c r="L211" s="45">
        <v>0</v>
      </c>
      <c r="M211" s="45">
        <v>0</v>
      </c>
      <c r="N211" s="46" t="e">
        <v>#REF!</v>
      </c>
      <c r="O211" s="45">
        <v>0</v>
      </c>
      <c r="P211" s="45">
        <v>0</v>
      </c>
    </row>
    <row r="212" spans="12:16" ht="14.25" customHeight="1" x14ac:dyDescent="0.25">
      <c r="L212" s="45">
        <v>0</v>
      </c>
      <c r="M212" s="45">
        <v>0</v>
      </c>
      <c r="N212" s="46" t="e">
        <v>#REF!</v>
      </c>
      <c r="O212" s="45">
        <v>0</v>
      </c>
      <c r="P212" s="45">
        <v>0</v>
      </c>
    </row>
    <row r="213" spans="12:16" ht="14.25" customHeight="1" x14ac:dyDescent="0.25">
      <c r="L213" s="45">
        <v>0</v>
      </c>
      <c r="M213" s="45">
        <v>0</v>
      </c>
      <c r="N213" s="46" t="e">
        <v>#REF!</v>
      </c>
      <c r="O213" s="45">
        <v>0</v>
      </c>
      <c r="P213" s="45">
        <v>0</v>
      </c>
    </row>
    <row r="214" spans="12:16" ht="14.25" customHeight="1" x14ac:dyDescent="0.25">
      <c r="L214" s="45">
        <v>0</v>
      </c>
      <c r="M214" s="45">
        <v>0</v>
      </c>
      <c r="N214" s="46" t="e">
        <v>#REF!</v>
      </c>
      <c r="O214" s="45">
        <v>0</v>
      </c>
      <c r="P214" s="45">
        <v>0</v>
      </c>
    </row>
    <row r="215" spans="12:16" ht="14.25" customHeight="1" x14ac:dyDescent="0.25">
      <c r="L215" s="45">
        <v>0</v>
      </c>
      <c r="M215" s="45">
        <v>0</v>
      </c>
      <c r="N215" s="46" t="e">
        <v>#REF!</v>
      </c>
      <c r="O215" s="45">
        <v>0</v>
      </c>
      <c r="P215" s="45">
        <v>0</v>
      </c>
    </row>
    <row r="216" spans="12:16" ht="14.25" customHeight="1" x14ac:dyDescent="0.25">
      <c r="L216" s="45">
        <v>0</v>
      </c>
      <c r="M216" s="45">
        <v>0</v>
      </c>
      <c r="N216" s="46" t="e">
        <v>#REF!</v>
      </c>
      <c r="O216" s="45">
        <v>0</v>
      </c>
      <c r="P216" s="45">
        <v>0</v>
      </c>
    </row>
    <row r="217" spans="12:16" ht="14.25" customHeight="1" x14ac:dyDescent="0.25">
      <c r="L217" s="45">
        <v>0</v>
      </c>
      <c r="M217" s="45">
        <v>0</v>
      </c>
      <c r="N217" s="46" t="e">
        <v>#REF!</v>
      </c>
      <c r="O217" s="45">
        <v>0</v>
      </c>
      <c r="P217" s="45">
        <v>0</v>
      </c>
    </row>
    <row r="218" spans="12:16" ht="14.25" customHeight="1" x14ac:dyDescent="0.25">
      <c r="L218" s="45">
        <v>0</v>
      </c>
      <c r="M218" s="45">
        <v>0</v>
      </c>
      <c r="N218" s="46" t="e">
        <v>#REF!</v>
      </c>
      <c r="O218" s="45">
        <v>0</v>
      </c>
      <c r="P218" s="45">
        <v>0</v>
      </c>
    </row>
    <row r="219" spans="12:16" ht="14.25" customHeight="1" x14ac:dyDescent="0.25">
      <c r="L219" s="45">
        <v>0</v>
      </c>
      <c r="M219" s="45">
        <v>0</v>
      </c>
      <c r="N219" s="46" t="e">
        <v>#REF!</v>
      </c>
      <c r="O219" s="45">
        <v>0</v>
      </c>
      <c r="P219" s="45">
        <v>0</v>
      </c>
    </row>
    <row r="220" spans="12:16" ht="14.25" customHeight="1" x14ac:dyDescent="0.25">
      <c r="L220" s="45">
        <v>0</v>
      </c>
      <c r="M220" s="45">
        <v>0</v>
      </c>
      <c r="N220" s="46" t="e">
        <v>#REF!</v>
      </c>
      <c r="O220" s="45">
        <v>0</v>
      </c>
      <c r="P220" s="45">
        <v>0</v>
      </c>
    </row>
    <row r="221" spans="12:16" ht="14.25" customHeight="1" x14ac:dyDescent="0.25">
      <c r="L221" s="45">
        <v>0</v>
      </c>
      <c r="M221" s="45">
        <v>0</v>
      </c>
      <c r="N221" s="46" t="e">
        <v>#REF!</v>
      </c>
      <c r="O221" s="45">
        <v>0</v>
      </c>
      <c r="P221" s="45">
        <v>0</v>
      </c>
    </row>
    <row r="222" spans="12:16" ht="14.25" customHeight="1" x14ac:dyDescent="0.25">
      <c r="L222" s="45">
        <v>0</v>
      </c>
      <c r="M222" s="45">
        <v>0</v>
      </c>
      <c r="N222" s="46" t="e">
        <v>#REF!</v>
      </c>
      <c r="O222" s="45">
        <v>0</v>
      </c>
      <c r="P222" s="45">
        <v>0</v>
      </c>
    </row>
    <row r="223" spans="12:16" ht="14.25" customHeight="1" x14ac:dyDescent="0.25">
      <c r="L223" s="45">
        <v>0</v>
      </c>
      <c r="M223" s="45">
        <v>0</v>
      </c>
      <c r="N223" s="46" t="e">
        <v>#REF!</v>
      </c>
      <c r="O223" s="45">
        <v>0</v>
      </c>
      <c r="P223" s="45">
        <v>0</v>
      </c>
    </row>
    <row r="224" spans="12:16" ht="14.25" customHeight="1" x14ac:dyDescent="0.25">
      <c r="L224" s="45">
        <v>0</v>
      </c>
      <c r="M224" s="45">
        <v>0</v>
      </c>
      <c r="N224" s="46" t="e">
        <v>#REF!</v>
      </c>
      <c r="O224" s="45">
        <v>0</v>
      </c>
      <c r="P224" s="45">
        <v>0</v>
      </c>
    </row>
    <row r="225" spans="12:16" ht="14.25" customHeight="1" x14ac:dyDescent="0.25">
      <c r="L225" s="45">
        <v>0</v>
      </c>
      <c r="M225" s="45">
        <v>0</v>
      </c>
      <c r="N225" s="46" t="e">
        <v>#REF!</v>
      </c>
      <c r="O225" s="45">
        <v>0</v>
      </c>
      <c r="P225" s="45">
        <v>0</v>
      </c>
    </row>
    <row r="226" spans="12:16" ht="14.25" customHeight="1" x14ac:dyDescent="0.25">
      <c r="L226" s="45">
        <v>0</v>
      </c>
      <c r="M226" s="45">
        <v>0</v>
      </c>
      <c r="N226" s="46" t="e">
        <v>#REF!</v>
      </c>
      <c r="O226" s="45">
        <v>0</v>
      </c>
      <c r="P226" s="45">
        <v>0</v>
      </c>
    </row>
    <row r="227" spans="12:16" ht="14.25" customHeight="1" x14ac:dyDescent="0.25">
      <c r="L227" s="45">
        <v>0</v>
      </c>
      <c r="M227" s="45">
        <v>0</v>
      </c>
      <c r="N227" s="46" t="e">
        <v>#REF!</v>
      </c>
      <c r="O227" s="45">
        <v>0</v>
      </c>
      <c r="P227" s="45">
        <v>0</v>
      </c>
    </row>
    <row r="228" spans="12:16" ht="14.25" customHeight="1" x14ac:dyDescent="0.25">
      <c r="L228" s="45">
        <v>0</v>
      </c>
      <c r="M228" s="45">
        <v>0</v>
      </c>
      <c r="N228" s="46" t="e">
        <v>#REF!</v>
      </c>
      <c r="O228" s="45">
        <v>0</v>
      </c>
      <c r="P228" s="45">
        <v>0</v>
      </c>
    </row>
    <row r="229" spans="12:16" ht="14.25" customHeight="1" x14ac:dyDescent="0.25">
      <c r="L229" s="45">
        <v>0</v>
      </c>
      <c r="M229" s="45">
        <v>0</v>
      </c>
      <c r="N229" s="46" t="e">
        <v>#REF!</v>
      </c>
      <c r="O229" s="45">
        <v>0</v>
      </c>
      <c r="P229" s="45">
        <v>0</v>
      </c>
    </row>
    <row r="230" spans="12:16" ht="14.25" customHeight="1" x14ac:dyDescent="0.25">
      <c r="L230" s="45">
        <v>0</v>
      </c>
      <c r="M230" s="45">
        <v>0</v>
      </c>
      <c r="N230" s="46" t="e">
        <v>#REF!</v>
      </c>
      <c r="O230" s="45">
        <v>0</v>
      </c>
      <c r="P230" s="45">
        <v>0</v>
      </c>
    </row>
    <row r="231" spans="12:16" ht="14.25" customHeight="1" x14ac:dyDescent="0.25">
      <c r="L231" s="45">
        <v>0</v>
      </c>
      <c r="M231" s="45">
        <v>0</v>
      </c>
      <c r="N231" s="46" t="e">
        <v>#REF!</v>
      </c>
      <c r="O231" s="45">
        <v>0</v>
      </c>
      <c r="P231" s="45">
        <v>0</v>
      </c>
    </row>
    <row r="232" spans="12:16" ht="14.25" customHeight="1" x14ac:dyDescent="0.25">
      <c r="L232" s="45">
        <v>0</v>
      </c>
      <c r="M232" s="45">
        <v>0</v>
      </c>
      <c r="N232" s="46" t="e">
        <v>#REF!</v>
      </c>
      <c r="O232" s="45">
        <v>0</v>
      </c>
      <c r="P232" s="45">
        <v>0</v>
      </c>
    </row>
    <row r="233" spans="12:16" ht="14.25" customHeight="1" x14ac:dyDescent="0.25">
      <c r="L233" s="45">
        <v>0</v>
      </c>
      <c r="M233" s="45">
        <v>0</v>
      </c>
      <c r="N233" s="46" t="e">
        <v>#REF!</v>
      </c>
      <c r="O233" s="45">
        <v>0</v>
      </c>
      <c r="P233" s="45">
        <v>0</v>
      </c>
    </row>
    <row r="234" spans="12:16" ht="14.25" customHeight="1" x14ac:dyDescent="0.25">
      <c r="L234" s="45">
        <v>0</v>
      </c>
      <c r="M234" s="45">
        <v>0</v>
      </c>
      <c r="N234" s="46" t="e">
        <v>#REF!</v>
      </c>
      <c r="O234" s="45">
        <v>0</v>
      </c>
      <c r="P234" s="45">
        <v>0</v>
      </c>
    </row>
    <row r="235" spans="12:16" ht="14.25" customHeight="1" x14ac:dyDescent="0.25">
      <c r="L235" s="45">
        <v>0</v>
      </c>
      <c r="M235" s="45">
        <v>0</v>
      </c>
      <c r="N235" s="46" t="e">
        <v>#REF!</v>
      </c>
      <c r="O235" s="45">
        <v>0</v>
      </c>
      <c r="P235" s="45">
        <v>0</v>
      </c>
    </row>
    <row r="236" spans="12:16" ht="14.25" customHeight="1" x14ac:dyDescent="0.25">
      <c r="L236" s="45">
        <v>0</v>
      </c>
      <c r="M236" s="45">
        <v>0</v>
      </c>
      <c r="N236" s="46" t="e">
        <v>#REF!</v>
      </c>
      <c r="O236" s="45">
        <v>0</v>
      </c>
      <c r="P236" s="45">
        <v>0</v>
      </c>
    </row>
    <row r="237" spans="12:16" ht="14.25" customHeight="1" x14ac:dyDescent="0.25">
      <c r="L237" s="45">
        <v>0</v>
      </c>
      <c r="M237" s="45">
        <v>0</v>
      </c>
      <c r="N237" s="46" t="e">
        <v>#REF!</v>
      </c>
      <c r="O237" s="45">
        <v>0</v>
      </c>
      <c r="P237" s="45">
        <v>0</v>
      </c>
    </row>
    <row r="238" spans="12:16" ht="14.25" customHeight="1" x14ac:dyDescent="0.25">
      <c r="L238" s="45">
        <v>0</v>
      </c>
      <c r="M238" s="45">
        <v>0</v>
      </c>
      <c r="N238" s="46" t="e">
        <v>#REF!</v>
      </c>
      <c r="O238" s="45">
        <v>0</v>
      </c>
      <c r="P238" s="45">
        <v>0</v>
      </c>
    </row>
    <row r="239" spans="12:16" ht="14.25" customHeight="1" x14ac:dyDescent="0.25">
      <c r="L239" s="45">
        <v>0</v>
      </c>
      <c r="M239" s="45">
        <v>0</v>
      </c>
      <c r="N239" s="46" t="e">
        <v>#REF!</v>
      </c>
      <c r="O239" s="45">
        <v>0</v>
      </c>
      <c r="P239" s="45">
        <v>0</v>
      </c>
    </row>
    <row r="240" spans="12:16" ht="14.25" customHeight="1" x14ac:dyDescent="0.25">
      <c r="L240" s="45">
        <v>0</v>
      </c>
      <c r="M240" s="45">
        <v>0</v>
      </c>
      <c r="N240" s="46" t="e">
        <v>#REF!</v>
      </c>
      <c r="O240" s="45">
        <v>0</v>
      </c>
      <c r="P240" s="45">
        <v>0</v>
      </c>
    </row>
    <row r="241" spans="12:16" ht="14.25" customHeight="1" x14ac:dyDescent="0.25">
      <c r="L241" s="45">
        <v>0</v>
      </c>
      <c r="M241" s="45">
        <v>0</v>
      </c>
      <c r="N241" s="46" t="e">
        <v>#REF!</v>
      </c>
      <c r="O241" s="45">
        <v>0</v>
      </c>
      <c r="P241" s="45">
        <v>0</v>
      </c>
    </row>
    <row r="242" spans="12:16" ht="14.25" customHeight="1" x14ac:dyDescent="0.25">
      <c r="L242" s="45">
        <v>0</v>
      </c>
      <c r="M242" s="45">
        <v>0</v>
      </c>
      <c r="N242" s="46" t="e">
        <v>#REF!</v>
      </c>
      <c r="O242" s="45">
        <v>0</v>
      </c>
      <c r="P242" s="45">
        <v>0</v>
      </c>
    </row>
    <row r="243" spans="12:16" ht="14.25" customHeight="1" x14ac:dyDescent="0.25">
      <c r="L243" s="45">
        <v>0</v>
      </c>
      <c r="M243" s="45">
        <v>0</v>
      </c>
      <c r="N243" s="46" t="e">
        <v>#REF!</v>
      </c>
      <c r="O243" s="45">
        <v>0</v>
      </c>
      <c r="P243" s="45">
        <v>0</v>
      </c>
    </row>
    <row r="244" spans="12:16" ht="14.25" customHeight="1" x14ac:dyDescent="0.25">
      <c r="L244" s="45">
        <v>0</v>
      </c>
      <c r="M244" s="45">
        <v>0</v>
      </c>
      <c r="N244" s="46" t="e">
        <v>#REF!</v>
      </c>
      <c r="O244" s="45">
        <v>0</v>
      </c>
      <c r="P244" s="45">
        <v>0</v>
      </c>
    </row>
    <row r="245" spans="12:16" ht="14.25" customHeight="1" x14ac:dyDescent="0.25">
      <c r="L245" s="45">
        <v>0</v>
      </c>
      <c r="M245" s="45">
        <v>0</v>
      </c>
      <c r="N245" s="46" t="e">
        <v>#REF!</v>
      </c>
      <c r="O245" s="45">
        <v>0</v>
      </c>
      <c r="P245" s="45">
        <v>0</v>
      </c>
    </row>
    <row r="246" spans="12:16" ht="14.25" customHeight="1" x14ac:dyDescent="0.25">
      <c r="L246" s="45">
        <v>0</v>
      </c>
      <c r="M246" s="45">
        <v>0</v>
      </c>
      <c r="N246" s="46" t="e">
        <v>#REF!</v>
      </c>
      <c r="O246" s="45">
        <v>0</v>
      </c>
      <c r="P246" s="45">
        <v>0</v>
      </c>
    </row>
    <row r="247" spans="12:16" ht="14.25" customHeight="1" x14ac:dyDescent="0.25">
      <c r="L247" s="45">
        <v>0</v>
      </c>
      <c r="M247" s="45">
        <v>0</v>
      </c>
      <c r="N247" s="46" t="e">
        <v>#REF!</v>
      </c>
      <c r="O247" s="45">
        <v>0</v>
      </c>
      <c r="P247" s="45">
        <v>0</v>
      </c>
    </row>
    <row r="248" spans="12:16" ht="14.25" customHeight="1" x14ac:dyDescent="0.25">
      <c r="L248" s="45">
        <v>0</v>
      </c>
      <c r="M248" s="45">
        <v>0</v>
      </c>
      <c r="N248" s="46" t="e">
        <v>#REF!</v>
      </c>
      <c r="O248" s="45">
        <v>0</v>
      </c>
      <c r="P248" s="45">
        <v>0</v>
      </c>
    </row>
    <row r="249" spans="12:16" ht="14.25" customHeight="1" x14ac:dyDescent="0.25">
      <c r="L249" s="45">
        <v>0</v>
      </c>
      <c r="M249" s="45">
        <v>0</v>
      </c>
      <c r="N249" s="46" t="e">
        <v>#REF!</v>
      </c>
      <c r="O249" s="45">
        <v>0</v>
      </c>
      <c r="P249" s="45">
        <v>0</v>
      </c>
    </row>
    <row r="250" spans="12:16" ht="14.25" customHeight="1" x14ac:dyDescent="0.25">
      <c r="L250" s="45">
        <v>0</v>
      </c>
      <c r="M250" s="45">
        <v>0</v>
      </c>
      <c r="N250" s="46" t="e">
        <v>#REF!</v>
      </c>
      <c r="O250" s="45">
        <v>0</v>
      </c>
      <c r="P250" s="45">
        <v>0</v>
      </c>
    </row>
    <row r="251" spans="12:16" ht="14.25" customHeight="1" x14ac:dyDescent="0.25">
      <c r="L251" s="45">
        <v>0</v>
      </c>
      <c r="M251" s="45">
        <v>0</v>
      </c>
      <c r="N251" s="46" t="e">
        <v>#REF!</v>
      </c>
      <c r="O251" s="45">
        <v>0</v>
      </c>
      <c r="P251" s="45">
        <v>0</v>
      </c>
    </row>
    <row r="252" spans="12:16" ht="14.25" customHeight="1" x14ac:dyDescent="0.25">
      <c r="L252" s="45">
        <v>0</v>
      </c>
      <c r="M252" s="45">
        <v>0</v>
      </c>
      <c r="N252" s="46" t="e">
        <v>#REF!</v>
      </c>
      <c r="O252" s="45">
        <v>0</v>
      </c>
      <c r="P252" s="45">
        <v>0</v>
      </c>
    </row>
    <row r="253" spans="12:16" ht="14.25" customHeight="1" x14ac:dyDescent="0.25">
      <c r="L253" s="45">
        <v>0</v>
      </c>
      <c r="M253" s="45">
        <v>0</v>
      </c>
      <c r="N253" s="46" t="e">
        <v>#REF!</v>
      </c>
      <c r="O253" s="45">
        <v>0</v>
      </c>
      <c r="P253" s="45">
        <v>0</v>
      </c>
    </row>
    <row r="254" spans="12:16" ht="14.25" customHeight="1" x14ac:dyDescent="0.25">
      <c r="L254" s="45">
        <v>0</v>
      </c>
      <c r="M254" s="45">
        <v>0</v>
      </c>
      <c r="N254" s="46" t="e">
        <v>#REF!</v>
      </c>
      <c r="O254" s="45">
        <v>0</v>
      </c>
      <c r="P254" s="45">
        <v>0</v>
      </c>
    </row>
    <row r="255" spans="12:16" ht="14.25" customHeight="1" x14ac:dyDescent="0.25">
      <c r="L255" s="45">
        <v>0</v>
      </c>
      <c r="M255" s="45">
        <v>0</v>
      </c>
      <c r="N255" s="46" t="e">
        <v>#REF!</v>
      </c>
      <c r="O255" s="45">
        <v>0</v>
      </c>
      <c r="P255" s="45">
        <v>0</v>
      </c>
    </row>
    <row r="256" spans="12:16" ht="14.25" customHeight="1" x14ac:dyDescent="0.25">
      <c r="L256" s="45">
        <v>0</v>
      </c>
      <c r="M256" s="45">
        <v>0</v>
      </c>
      <c r="N256" s="46" t="e">
        <v>#REF!</v>
      </c>
      <c r="O256" s="45">
        <v>0</v>
      </c>
      <c r="P256" s="45">
        <v>0</v>
      </c>
    </row>
    <row r="257" spans="12:16" ht="14.25" customHeight="1" x14ac:dyDescent="0.25">
      <c r="L257" s="45">
        <v>0</v>
      </c>
      <c r="M257" s="45">
        <v>0</v>
      </c>
      <c r="N257" s="46" t="e">
        <v>#REF!</v>
      </c>
      <c r="O257" s="45">
        <v>0</v>
      </c>
      <c r="P257" s="45">
        <v>0</v>
      </c>
    </row>
    <row r="258" spans="12:16" ht="14.25" customHeight="1" x14ac:dyDescent="0.25">
      <c r="L258" s="45">
        <v>0</v>
      </c>
      <c r="M258" s="45">
        <v>0</v>
      </c>
      <c r="N258" s="46" t="e">
        <v>#REF!</v>
      </c>
      <c r="O258" s="45">
        <v>0</v>
      </c>
      <c r="P258" s="45">
        <v>0</v>
      </c>
    </row>
    <row r="259" spans="12:16" ht="14.25" customHeight="1" x14ac:dyDescent="0.25">
      <c r="L259" s="45">
        <v>0</v>
      </c>
      <c r="M259" s="45">
        <v>0</v>
      </c>
      <c r="N259" s="46" t="e">
        <v>#REF!</v>
      </c>
      <c r="O259" s="45">
        <v>0</v>
      </c>
      <c r="P259" s="45">
        <v>0</v>
      </c>
    </row>
    <row r="260" spans="12:16" ht="14.25" customHeight="1" x14ac:dyDescent="0.25">
      <c r="L260" s="45">
        <v>0</v>
      </c>
      <c r="M260" s="45">
        <v>0</v>
      </c>
      <c r="N260" s="46" t="e">
        <v>#REF!</v>
      </c>
      <c r="O260" s="45">
        <v>0</v>
      </c>
      <c r="P260" s="45">
        <v>0</v>
      </c>
    </row>
    <row r="261" spans="12:16" ht="14.25" customHeight="1" x14ac:dyDescent="0.25">
      <c r="L261" s="45">
        <v>0</v>
      </c>
      <c r="M261" s="45">
        <v>0</v>
      </c>
      <c r="N261" s="46" t="e">
        <v>#REF!</v>
      </c>
      <c r="O261" s="45">
        <v>0</v>
      </c>
      <c r="P261" s="45">
        <v>0</v>
      </c>
    </row>
    <row r="262" spans="12:16" ht="14.25" customHeight="1" x14ac:dyDescent="0.25">
      <c r="L262" s="45">
        <v>0</v>
      </c>
      <c r="M262" s="45">
        <v>0</v>
      </c>
      <c r="N262" s="46" t="e">
        <v>#REF!</v>
      </c>
      <c r="O262" s="45">
        <v>0</v>
      </c>
      <c r="P262" s="45">
        <v>0</v>
      </c>
    </row>
    <row r="263" spans="12:16" ht="14.25" customHeight="1" x14ac:dyDescent="0.25">
      <c r="L263" s="45">
        <v>0</v>
      </c>
      <c r="M263" s="45">
        <v>0</v>
      </c>
      <c r="N263" s="46" t="e">
        <v>#REF!</v>
      </c>
      <c r="O263" s="45">
        <v>0</v>
      </c>
      <c r="P263" s="45">
        <v>0</v>
      </c>
    </row>
    <row r="264" spans="12:16" ht="14.25" customHeight="1" x14ac:dyDescent="0.25">
      <c r="L264" s="45">
        <v>0</v>
      </c>
      <c r="M264" s="45">
        <v>0</v>
      </c>
      <c r="N264" s="46" t="e">
        <v>#REF!</v>
      </c>
      <c r="O264" s="45">
        <v>0</v>
      </c>
      <c r="P264" s="45">
        <v>0</v>
      </c>
    </row>
    <row r="265" spans="12:16" ht="14.25" customHeight="1" x14ac:dyDescent="0.25">
      <c r="L265" s="45">
        <v>0</v>
      </c>
      <c r="M265" s="45">
        <v>0</v>
      </c>
      <c r="N265" s="46" t="e">
        <v>#REF!</v>
      </c>
      <c r="O265" s="45">
        <v>0</v>
      </c>
      <c r="P265" s="45">
        <v>0</v>
      </c>
    </row>
    <row r="266" spans="12:16" ht="14.25" customHeight="1" x14ac:dyDescent="0.25">
      <c r="L266" s="45">
        <v>0</v>
      </c>
      <c r="M266" s="45">
        <v>0</v>
      </c>
      <c r="N266" s="46" t="e">
        <v>#REF!</v>
      </c>
      <c r="O266" s="45">
        <v>0</v>
      </c>
      <c r="P266" s="45">
        <v>0</v>
      </c>
    </row>
    <row r="267" spans="12:16" ht="14.25" customHeight="1" x14ac:dyDescent="0.25">
      <c r="L267" s="45">
        <v>0</v>
      </c>
      <c r="M267" s="45">
        <v>0</v>
      </c>
      <c r="N267" s="46" t="e">
        <v>#REF!</v>
      </c>
      <c r="O267" s="45">
        <v>0</v>
      </c>
      <c r="P267" s="45">
        <v>0</v>
      </c>
    </row>
    <row r="268" spans="12:16" ht="14.25" customHeight="1" x14ac:dyDescent="0.25">
      <c r="L268" s="45">
        <v>0</v>
      </c>
      <c r="M268" s="45">
        <v>0</v>
      </c>
      <c r="N268" s="46" t="e">
        <v>#REF!</v>
      </c>
      <c r="O268" s="45">
        <v>0</v>
      </c>
      <c r="P268" s="45">
        <v>0</v>
      </c>
    </row>
    <row r="269" spans="12:16" ht="14.25" customHeight="1" x14ac:dyDescent="0.25">
      <c r="L269" s="45">
        <v>0</v>
      </c>
      <c r="M269" s="45">
        <v>0</v>
      </c>
      <c r="N269" s="46" t="e">
        <v>#REF!</v>
      </c>
      <c r="O269" s="45">
        <v>0</v>
      </c>
      <c r="P269" s="45">
        <v>0</v>
      </c>
    </row>
    <row r="270" spans="12:16" ht="14.25" customHeight="1" x14ac:dyDescent="0.25">
      <c r="L270" s="45">
        <v>0</v>
      </c>
      <c r="M270" s="45">
        <v>0</v>
      </c>
      <c r="N270" s="46" t="e">
        <v>#REF!</v>
      </c>
      <c r="O270" s="45">
        <v>0</v>
      </c>
      <c r="P270" s="45">
        <v>0</v>
      </c>
    </row>
    <row r="271" spans="12:16" ht="14.25" customHeight="1" x14ac:dyDescent="0.25">
      <c r="L271" s="45">
        <v>0</v>
      </c>
      <c r="M271" s="45">
        <v>0</v>
      </c>
      <c r="N271" s="46" t="e">
        <v>#REF!</v>
      </c>
      <c r="O271" s="45">
        <v>0</v>
      </c>
      <c r="P271" s="45">
        <v>0</v>
      </c>
    </row>
    <row r="272" spans="12:16" ht="14.25" customHeight="1" x14ac:dyDescent="0.25">
      <c r="L272" s="45">
        <v>0</v>
      </c>
      <c r="M272" s="45">
        <v>0</v>
      </c>
      <c r="N272" s="46" t="e">
        <v>#REF!</v>
      </c>
      <c r="O272" s="45">
        <v>0</v>
      </c>
      <c r="P272" s="45">
        <v>0</v>
      </c>
    </row>
    <row r="273" spans="12:16" ht="14.25" customHeight="1" x14ac:dyDescent="0.25">
      <c r="L273" s="45">
        <v>0</v>
      </c>
      <c r="M273" s="45">
        <v>0</v>
      </c>
      <c r="N273" s="46" t="e">
        <v>#REF!</v>
      </c>
      <c r="O273" s="45">
        <v>0</v>
      </c>
      <c r="P273" s="45">
        <v>0</v>
      </c>
    </row>
    <row r="274" spans="12:16" ht="14.25" customHeight="1" x14ac:dyDescent="0.25">
      <c r="L274" s="45">
        <v>0</v>
      </c>
      <c r="M274" s="45">
        <v>0</v>
      </c>
      <c r="N274" s="46" t="e">
        <v>#REF!</v>
      </c>
      <c r="O274" s="45">
        <v>0</v>
      </c>
      <c r="P274" s="45">
        <v>0</v>
      </c>
    </row>
    <row r="275" spans="12:16" ht="14.25" customHeight="1" x14ac:dyDescent="0.25">
      <c r="L275" s="45">
        <v>0</v>
      </c>
      <c r="M275" s="45">
        <v>0</v>
      </c>
      <c r="N275" s="46" t="e">
        <v>#REF!</v>
      </c>
      <c r="O275" s="45">
        <v>0</v>
      </c>
      <c r="P275" s="45">
        <v>0</v>
      </c>
    </row>
    <row r="276" spans="12:16" ht="14.25" customHeight="1" x14ac:dyDescent="0.25">
      <c r="L276" s="45">
        <v>0</v>
      </c>
      <c r="M276" s="45">
        <v>0</v>
      </c>
      <c r="N276" s="46" t="e">
        <v>#REF!</v>
      </c>
      <c r="O276" s="45">
        <v>0</v>
      </c>
      <c r="P276" s="45">
        <v>0</v>
      </c>
    </row>
    <row r="277" spans="12:16" ht="14.25" customHeight="1" x14ac:dyDescent="0.25">
      <c r="L277" s="45">
        <v>0</v>
      </c>
      <c r="M277" s="45">
        <v>0</v>
      </c>
      <c r="N277" s="46" t="e">
        <v>#REF!</v>
      </c>
      <c r="O277" s="45">
        <v>0</v>
      </c>
      <c r="P277" s="45">
        <v>0</v>
      </c>
    </row>
    <row r="278" spans="12:16" ht="14.25" customHeight="1" x14ac:dyDescent="0.25">
      <c r="L278" s="45">
        <v>0</v>
      </c>
      <c r="M278" s="45">
        <v>0</v>
      </c>
      <c r="N278" s="46" t="e">
        <v>#REF!</v>
      </c>
      <c r="O278" s="45">
        <v>0</v>
      </c>
      <c r="P278" s="45">
        <v>0</v>
      </c>
    </row>
    <row r="279" spans="12:16" ht="14.25" customHeight="1" x14ac:dyDescent="0.25">
      <c r="L279" s="45">
        <v>0</v>
      </c>
      <c r="M279" s="45">
        <v>0</v>
      </c>
      <c r="N279" s="46" t="e">
        <v>#REF!</v>
      </c>
      <c r="O279" s="45">
        <v>0</v>
      </c>
      <c r="P279" s="45">
        <v>0</v>
      </c>
    </row>
    <row r="280" spans="12:16" ht="14.25" customHeight="1" x14ac:dyDescent="0.25">
      <c r="L280" s="45">
        <v>0</v>
      </c>
      <c r="M280" s="45">
        <v>0</v>
      </c>
      <c r="N280" s="46" t="e">
        <v>#REF!</v>
      </c>
      <c r="O280" s="45">
        <v>0</v>
      </c>
      <c r="P280" s="45">
        <v>0</v>
      </c>
    </row>
    <row r="281" spans="12:16" ht="14.25" customHeight="1" x14ac:dyDescent="0.25">
      <c r="L281" s="45">
        <v>0</v>
      </c>
      <c r="M281" s="45">
        <v>0</v>
      </c>
      <c r="N281" s="46" t="e">
        <v>#REF!</v>
      </c>
      <c r="O281" s="45">
        <v>0</v>
      </c>
      <c r="P281" s="45">
        <v>0</v>
      </c>
    </row>
    <row r="282" spans="12:16" ht="14.25" customHeight="1" x14ac:dyDescent="0.25">
      <c r="L282" s="45">
        <v>0</v>
      </c>
      <c r="M282" s="45">
        <v>0</v>
      </c>
      <c r="N282" s="46" t="e">
        <v>#REF!</v>
      </c>
      <c r="O282" s="45">
        <v>0</v>
      </c>
      <c r="P282" s="45">
        <v>0</v>
      </c>
    </row>
    <row r="283" spans="12:16" ht="14.25" customHeight="1" x14ac:dyDescent="0.25">
      <c r="L283" s="45">
        <v>0</v>
      </c>
      <c r="M283" s="45">
        <v>0</v>
      </c>
      <c r="N283" s="46" t="e">
        <v>#REF!</v>
      </c>
      <c r="O283" s="45">
        <v>0</v>
      </c>
      <c r="P283" s="45">
        <v>0</v>
      </c>
    </row>
    <row r="284" spans="12:16" ht="14.25" customHeight="1" x14ac:dyDescent="0.25">
      <c r="L284" s="45">
        <v>0</v>
      </c>
      <c r="M284" s="45">
        <v>0</v>
      </c>
      <c r="N284" s="46" t="e">
        <v>#REF!</v>
      </c>
      <c r="O284" s="45">
        <v>0</v>
      </c>
      <c r="P284" s="45">
        <v>0</v>
      </c>
    </row>
    <row r="285" spans="12:16" ht="14.25" customHeight="1" x14ac:dyDescent="0.25">
      <c r="L285" s="45">
        <v>0</v>
      </c>
      <c r="M285" s="45">
        <v>0</v>
      </c>
      <c r="N285" s="46" t="e">
        <v>#REF!</v>
      </c>
      <c r="O285" s="45">
        <v>0</v>
      </c>
      <c r="P285" s="45">
        <v>0</v>
      </c>
    </row>
    <row r="286" spans="12:16" ht="14.25" customHeight="1" x14ac:dyDescent="0.25">
      <c r="L286" s="45">
        <v>0</v>
      </c>
      <c r="M286" s="45">
        <v>0</v>
      </c>
      <c r="N286" s="46" t="e">
        <v>#REF!</v>
      </c>
      <c r="O286" s="45">
        <v>0</v>
      </c>
      <c r="P286" s="45">
        <v>0</v>
      </c>
    </row>
    <row r="287" spans="12:16" ht="14.25" customHeight="1" x14ac:dyDescent="0.25">
      <c r="L287" s="45">
        <v>0</v>
      </c>
      <c r="M287" s="45">
        <v>0</v>
      </c>
      <c r="N287" s="46" t="e">
        <v>#REF!</v>
      </c>
      <c r="O287" s="45">
        <v>0</v>
      </c>
      <c r="P287" s="45">
        <v>0</v>
      </c>
    </row>
    <row r="288" spans="12:16" ht="14.25" customHeight="1" x14ac:dyDescent="0.25">
      <c r="L288" s="45">
        <v>0</v>
      </c>
      <c r="M288" s="45">
        <v>0</v>
      </c>
      <c r="N288" s="46" t="e">
        <v>#REF!</v>
      </c>
      <c r="O288" s="45">
        <v>0</v>
      </c>
      <c r="P288" s="45">
        <v>0</v>
      </c>
    </row>
    <row r="289" spans="12:16" ht="14.25" customHeight="1" x14ac:dyDescent="0.25">
      <c r="L289" s="45">
        <v>0</v>
      </c>
      <c r="M289" s="45">
        <v>0</v>
      </c>
      <c r="N289" s="46" t="e">
        <v>#REF!</v>
      </c>
      <c r="O289" s="45">
        <v>0</v>
      </c>
      <c r="P289" s="45">
        <v>0</v>
      </c>
    </row>
    <row r="290" spans="12:16" ht="14.25" customHeight="1" x14ac:dyDescent="0.25">
      <c r="L290" s="45">
        <v>0</v>
      </c>
      <c r="M290" s="45">
        <v>0</v>
      </c>
      <c r="N290" s="46" t="e">
        <v>#REF!</v>
      </c>
      <c r="O290" s="45">
        <v>0</v>
      </c>
      <c r="P290" s="45">
        <v>0</v>
      </c>
    </row>
    <row r="291" spans="12:16" ht="14.25" customHeight="1" x14ac:dyDescent="0.25">
      <c r="L291" s="45">
        <v>0</v>
      </c>
      <c r="M291" s="45">
        <v>0</v>
      </c>
      <c r="N291" s="46" t="e">
        <v>#REF!</v>
      </c>
      <c r="O291" s="45">
        <v>0</v>
      </c>
      <c r="P291" s="45">
        <v>0</v>
      </c>
    </row>
    <row r="292" spans="12:16" ht="14.25" customHeight="1" x14ac:dyDescent="0.25">
      <c r="L292" s="45">
        <v>0</v>
      </c>
      <c r="M292" s="45">
        <v>0</v>
      </c>
      <c r="N292" s="46" t="e">
        <v>#REF!</v>
      </c>
      <c r="O292" s="45">
        <v>0</v>
      </c>
      <c r="P292" s="45">
        <v>0</v>
      </c>
    </row>
    <row r="293" spans="12:16" ht="14.25" customHeight="1" x14ac:dyDescent="0.25">
      <c r="L293" s="45">
        <v>0</v>
      </c>
      <c r="M293" s="45">
        <v>0</v>
      </c>
      <c r="N293" s="46" t="e">
        <v>#REF!</v>
      </c>
      <c r="O293" s="45">
        <v>0</v>
      </c>
      <c r="P293" s="45">
        <v>0</v>
      </c>
    </row>
    <row r="294" spans="12:16" ht="14.25" customHeight="1" x14ac:dyDescent="0.25">
      <c r="L294" s="45">
        <v>0</v>
      </c>
      <c r="M294" s="45">
        <v>0</v>
      </c>
      <c r="N294" s="46" t="e">
        <v>#REF!</v>
      </c>
      <c r="O294" s="45">
        <v>0</v>
      </c>
      <c r="P294" s="45">
        <v>0</v>
      </c>
    </row>
    <row r="295" spans="12:16" ht="14.25" customHeight="1" x14ac:dyDescent="0.25">
      <c r="L295" s="45">
        <v>0</v>
      </c>
      <c r="M295" s="45">
        <v>0</v>
      </c>
      <c r="N295" s="46" t="e">
        <v>#REF!</v>
      </c>
      <c r="O295" s="45">
        <v>0</v>
      </c>
      <c r="P295" s="45">
        <v>0</v>
      </c>
    </row>
    <row r="296" spans="12:16" ht="14.25" customHeight="1" x14ac:dyDescent="0.25">
      <c r="L296" s="45">
        <v>0</v>
      </c>
      <c r="M296" s="45">
        <v>0</v>
      </c>
      <c r="N296" s="46" t="e">
        <v>#REF!</v>
      </c>
      <c r="O296" s="45">
        <v>0</v>
      </c>
      <c r="P296" s="45">
        <v>0</v>
      </c>
    </row>
    <row r="297" spans="12:16" ht="14.25" customHeight="1" x14ac:dyDescent="0.25">
      <c r="L297" s="45">
        <v>0</v>
      </c>
      <c r="M297" s="45">
        <v>0</v>
      </c>
      <c r="N297" s="46" t="e">
        <v>#REF!</v>
      </c>
      <c r="O297" s="45">
        <v>0</v>
      </c>
      <c r="P297" s="45">
        <v>0</v>
      </c>
    </row>
    <row r="298" spans="12:16" ht="14.25" customHeight="1" x14ac:dyDescent="0.25">
      <c r="L298" s="45">
        <v>0</v>
      </c>
      <c r="M298" s="45">
        <v>0</v>
      </c>
      <c r="N298" s="46" t="e">
        <v>#REF!</v>
      </c>
      <c r="O298" s="45">
        <v>0</v>
      </c>
      <c r="P298" s="45">
        <v>0</v>
      </c>
    </row>
    <row r="299" spans="12:16" ht="14.25" customHeight="1" x14ac:dyDescent="0.25">
      <c r="L299" s="45">
        <v>0</v>
      </c>
      <c r="M299" s="45">
        <v>0</v>
      </c>
      <c r="N299" s="46" t="e">
        <v>#REF!</v>
      </c>
      <c r="O299" s="45">
        <v>0</v>
      </c>
      <c r="P299" s="45">
        <v>0</v>
      </c>
    </row>
    <row r="300" spans="12:16" ht="14.25" customHeight="1" x14ac:dyDescent="0.25">
      <c r="L300" s="45">
        <v>0</v>
      </c>
      <c r="M300" s="45">
        <v>0</v>
      </c>
      <c r="N300" s="46" t="e">
        <v>#REF!</v>
      </c>
      <c r="O300" s="45">
        <v>0</v>
      </c>
      <c r="P300" s="45">
        <v>0</v>
      </c>
    </row>
    <row r="301" spans="12:16" ht="14.25" customHeight="1" x14ac:dyDescent="0.25">
      <c r="L301" s="45">
        <v>0</v>
      </c>
      <c r="M301" s="45">
        <v>0</v>
      </c>
      <c r="N301" s="46" t="e">
        <v>#REF!</v>
      </c>
      <c r="O301" s="45">
        <v>0</v>
      </c>
      <c r="P301" s="45">
        <v>0</v>
      </c>
    </row>
    <row r="302" spans="12:16" ht="14.25" customHeight="1" x14ac:dyDescent="0.25">
      <c r="L302" s="45">
        <v>0</v>
      </c>
      <c r="M302" s="45">
        <v>0</v>
      </c>
      <c r="N302" s="46" t="e">
        <v>#REF!</v>
      </c>
      <c r="O302" s="45">
        <v>0</v>
      </c>
      <c r="P302" s="45">
        <v>0</v>
      </c>
    </row>
    <row r="303" spans="12:16" ht="14.25" customHeight="1" x14ac:dyDescent="0.25">
      <c r="L303" s="45">
        <v>0</v>
      </c>
      <c r="M303" s="45">
        <v>0</v>
      </c>
      <c r="N303" s="46" t="e">
        <v>#REF!</v>
      </c>
      <c r="O303" s="45">
        <v>0</v>
      </c>
      <c r="P303" s="45">
        <v>0</v>
      </c>
    </row>
    <row r="304" spans="12:16" ht="14.25" customHeight="1" x14ac:dyDescent="0.25">
      <c r="L304" s="45">
        <v>0</v>
      </c>
      <c r="M304" s="45">
        <v>0</v>
      </c>
      <c r="N304" s="46" t="e">
        <v>#REF!</v>
      </c>
      <c r="O304" s="45">
        <v>0</v>
      </c>
      <c r="P304" s="45">
        <v>0</v>
      </c>
    </row>
    <row r="305" spans="12:16" ht="14.25" customHeight="1" x14ac:dyDescent="0.25">
      <c r="L305" s="45">
        <v>0</v>
      </c>
      <c r="M305" s="45">
        <v>0</v>
      </c>
      <c r="N305" s="46" t="e">
        <v>#REF!</v>
      </c>
      <c r="O305" s="45">
        <v>0</v>
      </c>
      <c r="P305" s="45">
        <v>0</v>
      </c>
    </row>
    <row r="306" spans="12:16" ht="14.25" customHeight="1" x14ac:dyDescent="0.25">
      <c r="L306" s="45">
        <v>0</v>
      </c>
      <c r="M306" s="45">
        <v>0</v>
      </c>
      <c r="N306" s="46" t="e">
        <v>#REF!</v>
      </c>
      <c r="O306" s="45">
        <v>0</v>
      </c>
      <c r="P306" s="45">
        <v>0</v>
      </c>
    </row>
    <row r="307" spans="12:16" ht="14.25" customHeight="1" x14ac:dyDescent="0.25">
      <c r="L307" s="45">
        <v>0</v>
      </c>
      <c r="M307" s="45">
        <v>0</v>
      </c>
      <c r="N307" s="46" t="e">
        <v>#REF!</v>
      </c>
      <c r="O307" s="45">
        <v>0</v>
      </c>
      <c r="P307" s="45">
        <v>0</v>
      </c>
    </row>
    <row r="308" spans="12:16" ht="14.25" customHeight="1" x14ac:dyDescent="0.25">
      <c r="L308" s="45">
        <v>0</v>
      </c>
      <c r="M308" s="45">
        <v>0</v>
      </c>
      <c r="N308" s="46" t="e">
        <v>#REF!</v>
      </c>
      <c r="O308" s="45">
        <v>0</v>
      </c>
      <c r="P308" s="45">
        <v>0</v>
      </c>
    </row>
    <row r="309" spans="12:16" ht="14.25" customHeight="1" x14ac:dyDescent="0.25">
      <c r="L309" s="45">
        <v>0</v>
      </c>
      <c r="M309" s="45">
        <v>0</v>
      </c>
      <c r="N309" s="46" t="e">
        <v>#REF!</v>
      </c>
      <c r="O309" s="45">
        <v>0</v>
      </c>
      <c r="P309" s="45">
        <v>0</v>
      </c>
    </row>
    <row r="310" spans="12:16" ht="14.25" customHeight="1" x14ac:dyDescent="0.25">
      <c r="L310" s="45">
        <v>0</v>
      </c>
      <c r="M310" s="45">
        <v>0</v>
      </c>
      <c r="N310" s="46" t="e">
        <v>#REF!</v>
      </c>
      <c r="O310" s="45">
        <v>0</v>
      </c>
      <c r="P310" s="45">
        <v>0</v>
      </c>
    </row>
    <row r="311" spans="12:16" ht="14.25" customHeight="1" x14ac:dyDescent="0.25">
      <c r="L311" s="45">
        <v>0</v>
      </c>
      <c r="M311" s="45">
        <v>0</v>
      </c>
      <c r="N311" s="46" t="e">
        <v>#REF!</v>
      </c>
      <c r="O311" s="45">
        <v>0</v>
      </c>
      <c r="P311" s="45">
        <v>0</v>
      </c>
    </row>
    <row r="312" spans="12:16" ht="14.25" customHeight="1" x14ac:dyDescent="0.25">
      <c r="L312" s="45">
        <v>0</v>
      </c>
      <c r="M312" s="45">
        <v>0</v>
      </c>
      <c r="N312" s="46" t="e">
        <v>#REF!</v>
      </c>
      <c r="O312" s="45">
        <v>0</v>
      </c>
      <c r="P312" s="45">
        <v>0</v>
      </c>
    </row>
    <row r="313" spans="12:16" ht="14.25" customHeight="1" x14ac:dyDescent="0.25">
      <c r="L313" s="45">
        <v>0</v>
      </c>
      <c r="M313" s="45">
        <v>0</v>
      </c>
      <c r="N313" s="46" t="e">
        <v>#REF!</v>
      </c>
      <c r="O313" s="45">
        <v>0</v>
      </c>
      <c r="P313" s="45">
        <v>0</v>
      </c>
    </row>
    <row r="314" spans="12:16" ht="14.25" customHeight="1" x14ac:dyDescent="0.25">
      <c r="L314" s="45">
        <v>0</v>
      </c>
      <c r="M314" s="45">
        <v>0</v>
      </c>
      <c r="N314" s="46" t="e">
        <v>#REF!</v>
      </c>
      <c r="O314" s="45">
        <v>0</v>
      </c>
      <c r="P314" s="45">
        <v>0</v>
      </c>
    </row>
    <row r="315" spans="12:16" ht="14.25" customHeight="1" x14ac:dyDescent="0.25">
      <c r="L315" s="45">
        <v>0</v>
      </c>
      <c r="M315" s="45">
        <v>0</v>
      </c>
      <c r="N315" s="46" t="e">
        <v>#REF!</v>
      </c>
      <c r="O315" s="45">
        <v>0</v>
      </c>
      <c r="P315" s="45">
        <v>0</v>
      </c>
    </row>
    <row r="316" spans="12:16" ht="14.25" customHeight="1" x14ac:dyDescent="0.25">
      <c r="L316" s="45">
        <v>0</v>
      </c>
      <c r="M316" s="45">
        <v>0</v>
      </c>
      <c r="N316" s="46" t="e">
        <v>#REF!</v>
      </c>
      <c r="O316" s="45">
        <v>0</v>
      </c>
      <c r="P316" s="45">
        <v>0</v>
      </c>
    </row>
    <row r="317" spans="12:16" ht="14.25" customHeight="1" x14ac:dyDescent="0.25">
      <c r="L317" s="45">
        <v>0</v>
      </c>
      <c r="M317" s="45">
        <v>0</v>
      </c>
      <c r="N317" s="46" t="e">
        <v>#REF!</v>
      </c>
      <c r="O317" s="45">
        <v>0</v>
      </c>
      <c r="P317" s="45">
        <v>0</v>
      </c>
    </row>
    <row r="318" spans="12:16" ht="14.25" customHeight="1" x14ac:dyDescent="0.25">
      <c r="L318" s="45">
        <v>0</v>
      </c>
      <c r="M318" s="45">
        <v>0</v>
      </c>
      <c r="N318" s="46" t="e">
        <v>#REF!</v>
      </c>
      <c r="O318" s="45">
        <v>0</v>
      </c>
      <c r="P318" s="45">
        <v>0</v>
      </c>
    </row>
    <row r="319" spans="12:16" ht="14.25" customHeight="1" x14ac:dyDescent="0.25">
      <c r="L319" s="45">
        <v>0</v>
      </c>
      <c r="M319" s="45">
        <v>0</v>
      </c>
      <c r="N319" s="46" t="e">
        <v>#REF!</v>
      </c>
      <c r="O319" s="45">
        <v>0</v>
      </c>
      <c r="P319" s="45">
        <v>0</v>
      </c>
    </row>
    <row r="320" spans="12:16" ht="14.25" customHeight="1" x14ac:dyDescent="0.25">
      <c r="L320" s="45">
        <v>0</v>
      </c>
      <c r="M320" s="45">
        <v>0</v>
      </c>
      <c r="N320" s="46" t="e">
        <v>#REF!</v>
      </c>
      <c r="O320" s="45">
        <v>0</v>
      </c>
      <c r="P320" s="45">
        <v>0</v>
      </c>
    </row>
    <row r="321" spans="12:16" ht="14.25" customHeight="1" x14ac:dyDescent="0.25">
      <c r="L321" s="45">
        <v>0</v>
      </c>
      <c r="M321" s="45">
        <v>0</v>
      </c>
      <c r="N321" s="46" t="e">
        <v>#REF!</v>
      </c>
      <c r="O321" s="45">
        <v>0</v>
      </c>
      <c r="P321" s="45">
        <v>0</v>
      </c>
    </row>
    <row r="322" spans="12:16" ht="14.25" customHeight="1" x14ac:dyDescent="0.25">
      <c r="L322" s="45">
        <v>0</v>
      </c>
      <c r="M322" s="45">
        <v>0</v>
      </c>
      <c r="N322" s="46" t="e">
        <v>#REF!</v>
      </c>
      <c r="O322" s="45">
        <v>0</v>
      </c>
      <c r="P322" s="45">
        <v>0</v>
      </c>
    </row>
    <row r="323" spans="12:16" ht="14.25" customHeight="1" x14ac:dyDescent="0.25">
      <c r="L323" s="45">
        <v>0</v>
      </c>
      <c r="M323" s="45">
        <v>0</v>
      </c>
      <c r="N323" s="46" t="e">
        <v>#REF!</v>
      </c>
      <c r="O323" s="45">
        <v>0</v>
      </c>
      <c r="P323" s="45">
        <v>0</v>
      </c>
    </row>
    <row r="324" spans="12:16" ht="14.25" customHeight="1" x14ac:dyDescent="0.25">
      <c r="L324" s="45">
        <v>0</v>
      </c>
      <c r="M324" s="45">
        <v>0</v>
      </c>
      <c r="N324" s="46" t="e">
        <v>#REF!</v>
      </c>
      <c r="O324" s="45">
        <v>0</v>
      </c>
      <c r="P324" s="45">
        <v>0</v>
      </c>
    </row>
    <row r="325" spans="12:16" ht="14.25" customHeight="1" x14ac:dyDescent="0.25">
      <c r="L325" s="45">
        <v>0</v>
      </c>
      <c r="M325" s="45">
        <v>0</v>
      </c>
      <c r="N325" s="46" t="e">
        <v>#REF!</v>
      </c>
      <c r="O325" s="45">
        <v>0</v>
      </c>
      <c r="P325" s="45">
        <v>0</v>
      </c>
    </row>
    <row r="326" spans="12:16" ht="14.25" customHeight="1" x14ac:dyDescent="0.25">
      <c r="L326" s="45">
        <v>0</v>
      </c>
      <c r="M326" s="45">
        <v>0</v>
      </c>
      <c r="N326" s="46" t="e">
        <v>#REF!</v>
      </c>
      <c r="O326" s="45">
        <v>0</v>
      </c>
      <c r="P326" s="45">
        <v>0</v>
      </c>
    </row>
    <row r="327" spans="12:16" ht="14.25" customHeight="1" x14ac:dyDescent="0.25">
      <c r="L327" s="45">
        <v>0</v>
      </c>
      <c r="M327" s="45">
        <v>0</v>
      </c>
      <c r="N327" s="46" t="e">
        <v>#REF!</v>
      </c>
      <c r="O327" s="45">
        <v>0</v>
      </c>
      <c r="P327" s="45">
        <v>0</v>
      </c>
    </row>
    <row r="328" spans="12:16" ht="14.25" customHeight="1" x14ac:dyDescent="0.25">
      <c r="L328" s="45">
        <v>0</v>
      </c>
      <c r="M328" s="45">
        <v>0</v>
      </c>
      <c r="N328" s="46" t="e">
        <v>#REF!</v>
      </c>
      <c r="O328" s="45">
        <v>0</v>
      </c>
      <c r="P328" s="45">
        <v>0</v>
      </c>
    </row>
    <row r="329" spans="12:16" ht="14.25" customHeight="1" x14ac:dyDescent="0.25">
      <c r="L329" s="45">
        <v>0</v>
      </c>
      <c r="M329" s="45">
        <v>0</v>
      </c>
      <c r="N329" s="46" t="e">
        <v>#REF!</v>
      </c>
      <c r="O329" s="45">
        <v>0</v>
      </c>
      <c r="P329" s="45">
        <v>0</v>
      </c>
    </row>
    <row r="330" spans="12:16" ht="14.25" customHeight="1" x14ac:dyDescent="0.25">
      <c r="L330" s="45">
        <v>0</v>
      </c>
      <c r="M330" s="45">
        <v>0</v>
      </c>
      <c r="N330" s="46" t="e">
        <v>#REF!</v>
      </c>
      <c r="O330" s="45">
        <v>0</v>
      </c>
      <c r="P330" s="45">
        <v>0</v>
      </c>
    </row>
    <row r="331" spans="12:16" ht="14.25" customHeight="1" x14ac:dyDescent="0.25">
      <c r="L331" s="45">
        <v>0</v>
      </c>
      <c r="M331" s="45">
        <v>0</v>
      </c>
      <c r="N331" s="46" t="e">
        <v>#REF!</v>
      </c>
      <c r="O331" s="45">
        <v>0</v>
      </c>
      <c r="P331" s="45">
        <v>0</v>
      </c>
    </row>
    <row r="332" spans="12:16" ht="14.25" customHeight="1" x14ac:dyDescent="0.25">
      <c r="L332" s="45">
        <v>0</v>
      </c>
      <c r="M332" s="45">
        <v>0</v>
      </c>
      <c r="N332" s="46" t="e">
        <v>#REF!</v>
      </c>
      <c r="O332" s="45">
        <v>0</v>
      </c>
      <c r="P332" s="45">
        <v>0</v>
      </c>
    </row>
    <row r="333" spans="12:16" ht="14.25" customHeight="1" x14ac:dyDescent="0.25">
      <c r="L333" s="45">
        <v>0</v>
      </c>
      <c r="M333" s="45">
        <v>0</v>
      </c>
      <c r="N333" s="46" t="e">
        <v>#REF!</v>
      </c>
      <c r="O333" s="45">
        <v>0</v>
      </c>
      <c r="P333" s="45">
        <v>0</v>
      </c>
    </row>
    <row r="334" spans="12:16" ht="14.25" customHeight="1" x14ac:dyDescent="0.25">
      <c r="L334" s="45">
        <v>0</v>
      </c>
      <c r="M334" s="45">
        <v>0</v>
      </c>
      <c r="N334" s="46" t="e">
        <v>#REF!</v>
      </c>
      <c r="O334" s="45">
        <v>0</v>
      </c>
      <c r="P334" s="45">
        <v>0</v>
      </c>
    </row>
    <row r="335" spans="12:16" ht="14.25" customHeight="1" x14ac:dyDescent="0.25">
      <c r="L335" s="45">
        <v>0</v>
      </c>
      <c r="M335" s="45">
        <v>0</v>
      </c>
      <c r="N335" s="46" t="e">
        <v>#REF!</v>
      </c>
      <c r="O335" s="45">
        <v>0</v>
      </c>
      <c r="P335" s="45">
        <v>0</v>
      </c>
    </row>
    <row r="336" spans="12:16" ht="14.25" customHeight="1" x14ac:dyDescent="0.25">
      <c r="L336" s="45">
        <v>0</v>
      </c>
      <c r="M336" s="45">
        <v>0</v>
      </c>
      <c r="N336" s="46" t="e">
        <v>#REF!</v>
      </c>
      <c r="O336" s="45">
        <v>0</v>
      </c>
      <c r="P336" s="45">
        <v>0</v>
      </c>
    </row>
    <row r="337" spans="12:16" ht="14.25" customHeight="1" x14ac:dyDescent="0.25">
      <c r="L337" s="45">
        <v>0</v>
      </c>
      <c r="M337" s="45">
        <v>0</v>
      </c>
      <c r="N337" s="46" t="e">
        <v>#REF!</v>
      </c>
      <c r="O337" s="45">
        <v>0</v>
      </c>
      <c r="P337" s="45">
        <v>0</v>
      </c>
    </row>
    <row r="338" spans="12:16" ht="14.25" customHeight="1" x14ac:dyDescent="0.25">
      <c r="L338" s="45">
        <v>0</v>
      </c>
      <c r="M338" s="45">
        <v>0</v>
      </c>
      <c r="N338" s="46" t="e">
        <v>#REF!</v>
      </c>
      <c r="O338" s="45">
        <v>0</v>
      </c>
      <c r="P338" s="45">
        <v>0</v>
      </c>
    </row>
    <row r="339" spans="12:16" ht="14.25" customHeight="1" x14ac:dyDescent="0.25">
      <c r="L339" s="45">
        <v>0</v>
      </c>
      <c r="M339" s="45">
        <v>0</v>
      </c>
      <c r="N339" s="46" t="e">
        <v>#REF!</v>
      </c>
      <c r="O339" s="45">
        <v>0</v>
      </c>
      <c r="P339" s="45">
        <v>0</v>
      </c>
    </row>
    <row r="340" spans="12:16" ht="14.25" customHeight="1" x14ac:dyDescent="0.25">
      <c r="L340" s="45">
        <v>0</v>
      </c>
      <c r="M340" s="45">
        <v>0</v>
      </c>
      <c r="N340" s="46" t="e">
        <v>#REF!</v>
      </c>
      <c r="O340" s="45">
        <v>0</v>
      </c>
      <c r="P340" s="45">
        <v>0</v>
      </c>
    </row>
    <row r="341" spans="12:16" ht="14.25" customHeight="1" x14ac:dyDescent="0.25">
      <c r="L341" s="45">
        <v>0</v>
      </c>
      <c r="M341" s="45">
        <v>0</v>
      </c>
      <c r="N341" s="46" t="e">
        <v>#REF!</v>
      </c>
      <c r="O341" s="45">
        <v>0</v>
      </c>
      <c r="P341" s="45">
        <v>0</v>
      </c>
    </row>
    <row r="342" spans="12:16" ht="14.25" customHeight="1" x14ac:dyDescent="0.25">
      <c r="L342" s="45">
        <v>0</v>
      </c>
      <c r="M342" s="45">
        <v>0</v>
      </c>
      <c r="N342" s="46" t="e">
        <v>#REF!</v>
      </c>
      <c r="O342" s="45">
        <v>0</v>
      </c>
      <c r="P342" s="45">
        <v>0</v>
      </c>
    </row>
    <row r="343" spans="12:16" ht="14.25" customHeight="1" x14ac:dyDescent="0.25">
      <c r="L343" s="45">
        <v>0</v>
      </c>
      <c r="M343" s="45">
        <v>0</v>
      </c>
      <c r="N343" s="46" t="e">
        <v>#REF!</v>
      </c>
      <c r="O343" s="45">
        <v>0</v>
      </c>
      <c r="P343" s="45">
        <v>0</v>
      </c>
    </row>
    <row r="344" spans="12:16" ht="14.25" customHeight="1" x14ac:dyDescent="0.25">
      <c r="L344" s="45">
        <v>0</v>
      </c>
      <c r="M344" s="45">
        <v>0</v>
      </c>
      <c r="N344" s="46" t="e">
        <v>#REF!</v>
      </c>
      <c r="O344" s="45">
        <v>0</v>
      </c>
      <c r="P344" s="45">
        <v>0</v>
      </c>
    </row>
    <row r="345" spans="12:16" ht="14.25" customHeight="1" x14ac:dyDescent="0.25">
      <c r="L345" s="45">
        <v>0</v>
      </c>
      <c r="M345" s="45">
        <v>0</v>
      </c>
      <c r="N345" s="46" t="e">
        <v>#REF!</v>
      </c>
      <c r="O345" s="45">
        <v>0</v>
      </c>
      <c r="P345" s="45">
        <v>0</v>
      </c>
    </row>
    <row r="346" spans="12:16" ht="14.25" customHeight="1" x14ac:dyDescent="0.25">
      <c r="L346" s="45">
        <v>0</v>
      </c>
      <c r="M346" s="45">
        <v>0</v>
      </c>
      <c r="N346" s="46" t="e">
        <v>#REF!</v>
      </c>
      <c r="O346" s="45">
        <v>0</v>
      </c>
      <c r="P346" s="45">
        <v>0</v>
      </c>
    </row>
    <row r="347" spans="12:16" ht="14.25" customHeight="1" x14ac:dyDescent="0.25">
      <c r="L347" s="45">
        <v>0</v>
      </c>
      <c r="M347" s="45">
        <v>0</v>
      </c>
      <c r="N347" s="46" t="e">
        <v>#REF!</v>
      </c>
      <c r="O347" s="45">
        <v>0</v>
      </c>
      <c r="P347" s="45">
        <v>0</v>
      </c>
    </row>
    <row r="348" spans="12:16" ht="14.25" customHeight="1" x14ac:dyDescent="0.25">
      <c r="L348" s="45">
        <v>0</v>
      </c>
      <c r="M348" s="45">
        <v>0</v>
      </c>
      <c r="N348" s="46" t="e">
        <v>#REF!</v>
      </c>
      <c r="O348" s="45">
        <v>0</v>
      </c>
      <c r="P348" s="45">
        <v>0</v>
      </c>
    </row>
    <row r="349" spans="12:16" ht="14.25" customHeight="1" x14ac:dyDescent="0.25">
      <c r="L349" s="45">
        <v>0</v>
      </c>
      <c r="M349" s="45">
        <v>0</v>
      </c>
      <c r="N349" s="46" t="e">
        <v>#REF!</v>
      </c>
      <c r="O349" s="45">
        <v>0</v>
      </c>
      <c r="P349" s="45">
        <v>0</v>
      </c>
    </row>
    <row r="350" spans="12:16" ht="14.25" customHeight="1" x14ac:dyDescent="0.25">
      <c r="L350" s="45">
        <v>0</v>
      </c>
      <c r="M350" s="45">
        <v>0</v>
      </c>
      <c r="N350" s="46" t="e">
        <v>#REF!</v>
      </c>
      <c r="O350" s="45">
        <v>0</v>
      </c>
      <c r="P350" s="45">
        <v>0</v>
      </c>
    </row>
    <row r="351" spans="12:16" ht="14.25" customHeight="1" x14ac:dyDescent="0.25">
      <c r="L351" s="45">
        <v>0</v>
      </c>
      <c r="M351" s="45">
        <v>0</v>
      </c>
      <c r="N351" s="46" t="e">
        <v>#REF!</v>
      </c>
      <c r="O351" s="45">
        <v>0</v>
      </c>
      <c r="P351" s="45">
        <v>0</v>
      </c>
    </row>
    <row r="352" spans="12:16" ht="14.25" customHeight="1" x14ac:dyDescent="0.25">
      <c r="L352" s="45">
        <v>0</v>
      </c>
      <c r="M352" s="45">
        <v>0</v>
      </c>
      <c r="N352" s="46" t="e">
        <v>#REF!</v>
      </c>
      <c r="O352" s="45">
        <v>0</v>
      </c>
      <c r="P352" s="45">
        <v>0</v>
      </c>
    </row>
    <row r="353" spans="12:16" ht="14.25" customHeight="1" x14ac:dyDescent="0.25">
      <c r="L353" s="45">
        <v>0</v>
      </c>
      <c r="M353" s="45">
        <v>0</v>
      </c>
      <c r="N353" s="46" t="e">
        <v>#REF!</v>
      </c>
      <c r="O353" s="45">
        <v>0</v>
      </c>
      <c r="P353" s="45">
        <v>0</v>
      </c>
    </row>
    <row r="354" spans="12:16" ht="14.25" customHeight="1" x14ac:dyDescent="0.25">
      <c r="L354" s="45">
        <v>0</v>
      </c>
      <c r="M354" s="45">
        <v>0</v>
      </c>
      <c r="N354" s="46" t="e">
        <v>#REF!</v>
      </c>
      <c r="O354" s="45">
        <v>0</v>
      </c>
      <c r="P354" s="45">
        <v>0</v>
      </c>
    </row>
    <row r="355" spans="12:16" ht="14.25" customHeight="1" x14ac:dyDescent="0.25">
      <c r="L355" s="45">
        <v>0</v>
      </c>
      <c r="M355" s="45">
        <v>0</v>
      </c>
      <c r="N355" s="46" t="e">
        <v>#REF!</v>
      </c>
      <c r="O355" s="45">
        <v>0</v>
      </c>
      <c r="P355" s="45">
        <v>0</v>
      </c>
    </row>
    <row r="356" spans="12:16" ht="14.25" customHeight="1" x14ac:dyDescent="0.25">
      <c r="L356" s="45">
        <v>0</v>
      </c>
      <c r="M356" s="45">
        <v>0</v>
      </c>
      <c r="N356" s="46" t="e">
        <v>#REF!</v>
      </c>
      <c r="O356" s="45">
        <v>0</v>
      </c>
      <c r="P356" s="45">
        <v>0</v>
      </c>
    </row>
    <row r="357" spans="12:16" ht="14.25" customHeight="1" x14ac:dyDescent="0.25">
      <c r="L357" s="45">
        <v>0</v>
      </c>
      <c r="M357" s="45">
        <v>0</v>
      </c>
      <c r="N357" s="46" t="e">
        <v>#REF!</v>
      </c>
      <c r="O357" s="45">
        <v>0</v>
      </c>
      <c r="P357" s="45">
        <v>0</v>
      </c>
    </row>
    <row r="358" spans="12:16" ht="14.25" customHeight="1" x14ac:dyDescent="0.25">
      <c r="L358" s="45">
        <v>0</v>
      </c>
      <c r="M358" s="45">
        <v>0</v>
      </c>
      <c r="N358" s="46" t="e">
        <v>#REF!</v>
      </c>
      <c r="O358" s="45">
        <v>0</v>
      </c>
      <c r="P358" s="45">
        <v>0</v>
      </c>
    </row>
    <row r="359" spans="12:16" ht="14.25" customHeight="1" x14ac:dyDescent="0.25">
      <c r="L359" s="45">
        <v>0</v>
      </c>
      <c r="M359" s="45">
        <v>0</v>
      </c>
      <c r="N359" s="46" t="e">
        <v>#REF!</v>
      </c>
      <c r="O359" s="45">
        <v>0</v>
      </c>
      <c r="P359" s="45">
        <v>0</v>
      </c>
    </row>
    <row r="360" spans="12:16" ht="14.25" customHeight="1" x14ac:dyDescent="0.25">
      <c r="L360" s="45">
        <v>0</v>
      </c>
      <c r="M360" s="45">
        <v>0</v>
      </c>
      <c r="N360" s="46" t="e">
        <v>#REF!</v>
      </c>
      <c r="O360" s="45">
        <v>0</v>
      </c>
      <c r="P360" s="45">
        <v>0</v>
      </c>
    </row>
    <row r="361" spans="12:16" ht="14.25" customHeight="1" x14ac:dyDescent="0.25">
      <c r="L361" s="45">
        <v>0</v>
      </c>
      <c r="M361" s="45">
        <v>0</v>
      </c>
      <c r="N361" s="46" t="e">
        <v>#REF!</v>
      </c>
      <c r="O361" s="45">
        <v>0</v>
      </c>
      <c r="P361" s="45">
        <v>0</v>
      </c>
    </row>
    <row r="362" spans="12:16" ht="14.25" customHeight="1" x14ac:dyDescent="0.25">
      <c r="L362" s="45">
        <v>0</v>
      </c>
      <c r="M362" s="45">
        <v>0</v>
      </c>
      <c r="N362" s="46" t="e">
        <v>#REF!</v>
      </c>
      <c r="O362" s="45">
        <v>0</v>
      </c>
      <c r="P362" s="45">
        <v>0</v>
      </c>
    </row>
    <row r="363" spans="12:16" ht="14.25" customHeight="1" x14ac:dyDescent="0.25">
      <c r="L363" s="45">
        <v>0</v>
      </c>
      <c r="M363" s="45">
        <v>0</v>
      </c>
      <c r="N363" s="46" t="e">
        <v>#REF!</v>
      </c>
      <c r="O363" s="45">
        <v>0</v>
      </c>
      <c r="P363" s="45">
        <v>0</v>
      </c>
    </row>
    <row r="364" spans="12:16" ht="14.25" customHeight="1" x14ac:dyDescent="0.25">
      <c r="L364" s="45">
        <v>0</v>
      </c>
      <c r="M364" s="45">
        <v>0</v>
      </c>
      <c r="N364" s="46" t="e">
        <v>#REF!</v>
      </c>
      <c r="O364" s="45">
        <v>0</v>
      </c>
      <c r="P364" s="45">
        <v>0</v>
      </c>
    </row>
    <row r="365" spans="12:16" ht="14.25" customHeight="1" x14ac:dyDescent="0.25">
      <c r="L365" s="45">
        <v>0</v>
      </c>
      <c r="M365" s="45">
        <v>0</v>
      </c>
      <c r="N365" s="46" t="e">
        <v>#REF!</v>
      </c>
      <c r="O365" s="45">
        <v>0</v>
      </c>
      <c r="P365" s="45">
        <v>0</v>
      </c>
    </row>
    <row r="366" spans="12:16" ht="14.25" customHeight="1" x14ac:dyDescent="0.25">
      <c r="L366" s="45">
        <v>0</v>
      </c>
      <c r="M366" s="45">
        <v>0</v>
      </c>
      <c r="N366" s="46" t="e">
        <v>#REF!</v>
      </c>
      <c r="O366" s="45">
        <v>0</v>
      </c>
      <c r="P366" s="45">
        <v>0</v>
      </c>
    </row>
    <row r="367" spans="12:16" ht="14.25" customHeight="1" x14ac:dyDescent="0.25">
      <c r="L367" s="45">
        <v>0</v>
      </c>
      <c r="M367" s="45">
        <v>0</v>
      </c>
      <c r="N367" s="46" t="e">
        <v>#REF!</v>
      </c>
      <c r="O367" s="45">
        <v>0</v>
      </c>
      <c r="P367" s="45">
        <v>0</v>
      </c>
    </row>
    <row r="368" spans="12:16" ht="14.25" customHeight="1" x14ac:dyDescent="0.25">
      <c r="L368" s="45">
        <v>0</v>
      </c>
      <c r="M368" s="45">
        <v>0</v>
      </c>
      <c r="N368" s="46" t="e">
        <v>#REF!</v>
      </c>
      <c r="O368" s="45">
        <v>0</v>
      </c>
      <c r="P368" s="45">
        <v>0</v>
      </c>
    </row>
    <row r="369" spans="12:16" ht="14.25" customHeight="1" x14ac:dyDescent="0.25">
      <c r="L369" s="45">
        <v>0</v>
      </c>
      <c r="M369" s="45">
        <v>0</v>
      </c>
      <c r="N369" s="46" t="e">
        <v>#REF!</v>
      </c>
      <c r="O369" s="45">
        <v>0</v>
      </c>
      <c r="P369" s="45">
        <v>0</v>
      </c>
    </row>
    <row r="370" spans="12:16" ht="14.25" customHeight="1" x14ac:dyDescent="0.25">
      <c r="L370" s="45">
        <v>0</v>
      </c>
      <c r="M370" s="45">
        <v>0</v>
      </c>
      <c r="N370" s="46" t="e">
        <v>#REF!</v>
      </c>
      <c r="O370" s="45">
        <v>0</v>
      </c>
      <c r="P370" s="45">
        <v>0</v>
      </c>
    </row>
    <row r="371" spans="12:16" ht="14.25" customHeight="1" x14ac:dyDescent="0.25">
      <c r="L371" s="45">
        <v>0</v>
      </c>
      <c r="M371" s="45">
        <v>0</v>
      </c>
      <c r="N371" s="46" t="e">
        <v>#REF!</v>
      </c>
      <c r="O371" s="45">
        <v>0</v>
      </c>
      <c r="P371" s="45">
        <v>0</v>
      </c>
    </row>
    <row r="372" spans="12:16" ht="14.25" customHeight="1" x14ac:dyDescent="0.25">
      <c r="L372" s="45">
        <v>0</v>
      </c>
      <c r="M372" s="45">
        <v>0</v>
      </c>
      <c r="N372" s="46" t="e">
        <v>#REF!</v>
      </c>
      <c r="O372" s="45">
        <v>0</v>
      </c>
      <c r="P372" s="45">
        <v>0</v>
      </c>
    </row>
    <row r="373" spans="12:16" ht="14.25" customHeight="1" x14ac:dyDescent="0.25">
      <c r="L373" s="45">
        <v>0</v>
      </c>
      <c r="M373" s="45">
        <v>0</v>
      </c>
      <c r="N373" s="46" t="e">
        <v>#REF!</v>
      </c>
      <c r="O373" s="45">
        <v>0</v>
      </c>
      <c r="P373" s="45">
        <v>0</v>
      </c>
    </row>
    <row r="374" spans="12:16" ht="14.25" customHeight="1" x14ac:dyDescent="0.25">
      <c r="L374" s="45">
        <v>0</v>
      </c>
      <c r="M374" s="45">
        <v>0</v>
      </c>
      <c r="N374" s="46" t="e">
        <v>#REF!</v>
      </c>
      <c r="O374" s="45">
        <v>0</v>
      </c>
      <c r="P374" s="45">
        <v>0</v>
      </c>
    </row>
    <row r="375" spans="12:16" ht="14.25" customHeight="1" x14ac:dyDescent="0.25">
      <c r="L375" s="45">
        <v>0</v>
      </c>
      <c r="M375" s="45">
        <v>0</v>
      </c>
      <c r="N375" s="46" t="e">
        <v>#REF!</v>
      </c>
      <c r="O375" s="45">
        <v>0</v>
      </c>
      <c r="P375" s="45">
        <v>0</v>
      </c>
    </row>
    <row r="376" spans="12:16" ht="14.25" customHeight="1" x14ac:dyDescent="0.25">
      <c r="L376" s="45">
        <v>0</v>
      </c>
      <c r="M376" s="45">
        <v>0</v>
      </c>
      <c r="N376" s="46" t="e">
        <v>#REF!</v>
      </c>
      <c r="O376" s="45">
        <v>0</v>
      </c>
      <c r="P376" s="45">
        <v>0</v>
      </c>
    </row>
    <row r="377" spans="12:16" ht="14.25" customHeight="1" x14ac:dyDescent="0.25">
      <c r="L377" s="45">
        <v>0</v>
      </c>
      <c r="M377" s="45">
        <v>0</v>
      </c>
      <c r="N377" s="46" t="e">
        <v>#REF!</v>
      </c>
      <c r="O377" s="45">
        <v>0</v>
      </c>
      <c r="P377" s="45">
        <v>0</v>
      </c>
    </row>
    <row r="378" spans="12:16" ht="14.25" customHeight="1" x14ac:dyDescent="0.25">
      <c r="L378" s="45">
        <v>0</v>
      </c>
      <c r="M378" s="45">
        <v>0</v>
      </c>
      <c r="N378" s="46" t="e">
        <v>#REF!</v>
      </c>
      <c r="O378" s="45">
        <v>0</v>
      </c>
      <c r="P378" s="45">
        <v>0</v>
      </c>
    </row>
    <row r="379" spans="12:16" ht="14.25" customHeight="1" x14ac:dyDescent="0.25">
      <c r="L379" s="45">
        <v>0</v>
      </c>
      <c r="M379" s="45">
        <v>0</v>
      </c>
      <c r="N379" s="46" t="e">
        <v>#REF!</v>
      </c>
      <c r="O379" s="45">
        <v>0</v>
      </c>
      <c r="P379" s="45">
        <v>0</v>
      </c>
    </row>
    <row r="380" spans="12:16" ht="14.25" customHeight="1" x14ac:dyDescent="0.25">
      <c r="L380" s="45">
        <v>0</v>
      </c>
      <c r="M380" s="45">
        <v>0</v>
      </c>
      <c r="N380" s="46" t="e">
        <v>#REF!</v>
      </c>
      <c r="O380" s="45">
        <v>0</v>
      </c>
      <c r="P380" s="45">
        <v>0</v>
      </c>
    </row>
    <row r="381" spans="12:16" ht="14.25" customHeight="1" x14ac:dyDescent="0.25">
      <c r="L381" s="45">
        <v>0</v>
      </c>
      <c r="M381" s="45">
        <v>0</v>
      </c>
      <c r="N381" s="46" t="e">
        <v>#REF!</v>
      </c>
      <c r="O381" s="45">
        <v>0</v>
      </c>
      <c r="P381" s="45">
        <v>0</v>
      </c>
    </row>
    <row r="382" spans="12:16" ht="14.25" customHeight="1" x14ac:dyDescent="0.25">
      <c r="L382" s="45">
        <v>0</v>
      </c>
      <c r="M382" s="45">
        <v>0</v>
      </c>
      <c r="N382" s="46" t="e">
        <v>#REF!</v>
      </c>
      <c r="O382" s="45">
        <v>0</v>
      </c>
      <c r="P382" s="45">
        <v>0</v>
      </c>
    </row>
    <row r="383" spans="12:16" ht="14.25" customHeight="1" x14ac:dyDescent="0.25">
      <c r="L383" s="45">
        <v>0</v>
      </c>
      <c r="M383" s="45">
        <v>0</v>
      </c>
      <c r="N383" s="46" t="e">
        <v>#REF!</v>
      </c>
      <c r="O383" s="45">
        <v>0</v>
      </c>
      <c r="P383" s="45">
        <v>0</v>
      </c>
    </row>
    <row r="384" spans="12:16" ht="14.25" customHeight="1" x14ac:dyDescent="0.25">
      <c r="L384" s="45">
        <v>0</v>
      </c>
      <c r="M384" s="45">
        <v>0</v>
      </c>
      <c r="N384" s="46" t="e">
        <v>#REF!</v>
      </c>
      <c r="O384" s="45">
        <v>0</v>
      </c>
      <c r="P384" s="45">
        <v>0</v>
      </c>
    </row>
    <row r="385" spans="12:16" ht="14.25" customHeight="1" x14ac:dyDescent="0.25">
      <c r="L385" s="45">
        <v>0</v>
      </c>
      <c r="M385" s="45">
        <v>0</v>
      </c>
      <c r="N385" s="46" t="e">
        <v>#REF!</v>
      </c>
      <c r="O385" s="45">
        <v>0</v>
      </c>
      <c r="P385" s="45">
        <v>0</v>
      </c>
    </row>
    <row r="386" spans="12:16" ht="14.25" customHeight="1" x14ac:dyDescent="0.25">
      <c r="L386" s="45">
        <v>0</v>
      </c>
      <c r="M386" s="45">
        <v>0</v>
      </c>
      <c r="N386" s="46" t="e">
        <v>#REF!</v>
      </c>
      <c r="O386" s="45">
        <v>0</v>
      </c>
      <c r="P386" s="45">
        <v>0</v>
      </c>
    </row>
    <row r="387" spans="12:16" ht="14.25" customHeight="1" x14ac:dyDescent="0.25">
      <c r="L387" s="45">
        <v>0</v>
      </c>
      <c r="M387" s="45">
        <v>0</v>
      </c>
      <c r="N387" s="46" t="e">
        <v>#REF!</v>
      </c>
      <c r="O387" s="45">
        <v>0</v>
      </c>
      <c r="P387" s="45">
        <v>0</v>
      </c>
    </row>
    <row r="388" spans="12:16" ht="14.25" customHeight="1" x14ac:dyDescent="0.25">
      <c r="L388" s="45">
        <v>0</v>
      </c>
      <c r="M388" s="45">
        <v>0</v>
      </c>
      <c r="N388" s="46" t="e">
        <v>#REF!</v>
      </c>
      <c r="O388" s="45">
        <v>0</v>
      </c>
      <c r="P388" s="45">
        <v>0</v>
      </c>
    </row>
    <row r="389" spans="12:16" ht="14.25" customHeight="1" x14ac:dyDescent="0.25">
      <c r="L389" s="45">
        <v>0</v>
      </c>
      <c r="M389" s="45">
        <v>0</v>
      </c>
      <c r="N389" s="46" t="e">
        <v>#REF!</v>
      </c>
      <c r="O389" s="45">
        <v>0</v>
      </c>
      <c r="P389" s="45">
        <v>0</v>
      </c>
    </row>
    <row r="390" spans="12:16" ht="14.25" customHeight="1" x14ac:dyDescent="0.25">
      <c r="L390" s="45">
        <v>0</v>
      </c>
      <c r="M390" s="45">
        <v>0</v>
      </c>
      <c r="N390" s="46" t="e">
        <v>#REF!</v>
      </c>
      <c r="O390" s="45">
        <v>0</v>
      </c>
      <c r="P390" s="45">
        <v>0</v>
      </c>
    </row>
    <row r="391" spans="12:16" ht="14.25" customHeight="1" x14ac:dyDescent="0.25">
      <c r="L391" s="45">
        <v>0</v>
      </c>
      <c r="M391" s="45">
        <v>0</v>
      </c>
      <c r="N391" s="46" t="e">
        <v>#REF!</v>
      </c>
      <c r="O391" s="45">
        <v>0</v>
      </c>
      <c r="P391" s="45">
        <v>0</v>
      </c>
    </row>
    <row r="392" spans="12:16" ht="14.25" customHeight="1" x14ac:dyDescent="0.25">
      <c r="L392" s="45">
        <v>0</v>
      </c>
      <c r="M392" s="45">
        <v>0</v>
      </c>
      <c r="N392" s="46" t="e">
        <v>#REF!</v>
      </c>
      <c r="O392" s="45">
        <v>0</v>
      </c>
      <c r="P392" s="45">
        <v>0</v>
      </c>
    </row>
    <row r="393" spans="12:16" ht="14.25" customHeight="1" x14ac:dyDescent="0.25">
      <c r="L393" s="45">
        <v>0</v>
      </c>
      <c r="M393" s="45">
        <v>0</v>
      </c>
      <c r="N393" s="46" t="e">
        <v>#REF!</v>
      </c>
      <c r="O393" s="45">
        <v>0</v>
      </c>
      <c r="P393" s="45">
        <v>0</v>
      </c>
    </row>
    <row r="394" spans="12:16" ht="14.25" customHeight="1" x14ac:dyDescent="0.25">
      <c r="L394" s="45">
        <v>0</v>
      </c>
      <c r="M394" s="45">
        <v>0</v>
      </c>
      <c r="N394" s="46" t="e">
        <v>#REF!</v>
      </c>
      <c r="O394" s="45">
        <v>0</v>
      </c>
      <c r="P394" s="45">
        <v>0</v>
      </c>
    </row>
    <row r="395" spans="12:16" ht="14.25" customHeight="1" x14ac:dyDescent="0.25">
      <c r="L395" s="45">
        <v>0</v>
      </c>
      <c r="M395" s="45">
        <v>0</v>
      </c>
      <c r="N395" s="46" t="e">
        <v>#REF!</v>
      </c>
      <c r="O395" s="45">
        <v>0</v>
      </c>
      <c r="P395" s="45">
        <v>0</v>
      </c>
    </row>
    <row r="396" spans="12:16" ht="14.25" customHeight="1" x14ac:dyDescent="0.25">
      <c r="L396" s="45">
        <v>0</v>
      </c>
      <c r="M396" s="45">
        <v>0</v>
      </c>
      <c r="N396" s="46" t="e">
        <v>#REF!</v>
      </c>
      <c r="O396" s="45">
        <v>0</v>
      </c>
      <c r="P396" s="45">
        <v>0</v>
      </c>
    </row>
    <row r="397" spans="12:16" ht="14.25" customHeight="1" x14ac:dyDescent="0.25">
      <c r="L397" s="45">
        <v>0</v>
      </c>
      <c r="M397" s="45">
        <v>0</v>
      </c>
      <c r="N397" s="46" t="e">
        <v>#REF!</v>
      </c>
      <c r="O397" s="45">
        <v>0</v>
      </c>
      <c r="P397" s="45">
        <v>0</v>
      </c>
    </row>
    <row r="398" spans="12:16" ht="14.25" customHeight="1" x14ac:dyDescent="0.25">
      <c r="L398" s="45">
        <v>0</v>
      </c>
      <c r="M398" s="45">
        <v>0</v>
      </c>
      <c r="N398" s="46" t="e">
        <v>#REF!</v>
      </c>
      <c r="O398" s="45">
        <v>0</v>
      </c>
      <c r="P398" s="45">
        <v>0</v>
      </c>
    </row>
    <row r="399" spans="12:16" ht="14.25" customHeight="1" x14ac:dyDescent="0.25">
      <c r="L399" s="45">
        <v>0</v>
      </c>
      <c r="M399" s="45">
        <v>0</v>
      </c>
      <c r="N399" s="46" t="e">
        <v>#REF!</v>
      </c>
      <c r="O399" s="45">
        <v>0</v>
      </c>
      <c r="P399" s="45">
        <v>0</v>
      </c>
    </row>
    <row r="400" spans="12:16" ht="14.25" customHeight="1" x14ac:dyDescent="0.25">
      <c r="L400" s="45">
        <v>0</v>
      </c>
      <c r="M400" s="45">
        <v>0</v>
      </c>
      <c r="N400" s="46" t="e">
        <v>#REF!</v>
      </c>
      <c r="O400" s="45">
        <v>0</v>
      </c>
      <c r="P400" s="45">
        <v>0</v>
      </c>
    </row>
    <row r="401" spans="12:16" ht="14.25" customHeight="1" x14ac:dyDescent="0.25">
      <c r="L401" s="45">
        <v>0</v>
      </c>
      <c r="M401" s="45">
        <v>0</v>
      </c>
      <c r="N401" s="46" t="e">
        <v>#REF!</v>
      </c>
      <c r="O401" s="45">
        <v>0</v>
      </c>
      <c r="P401" s="45">
        <v>0</v>
      </c>
    </row>
    <row r="402" spans="12:16" ht="14.25" customHeight="1" x14ac:dyDescent="0.25">
      <c r="L402" s="45">
        <v>0</v>
      </c>
      <c r="M402" s="45">
        <v>0</v>
      </c>
      <c r="N402" s="46" t="e">
        <v>#REF!</v>
      </c>
      <c r="O402" s="45">
        <v>0</v>
      </c>
      <c r="P402" s="45">
        <v>0</v>
      </c>
    </row>
    <row r="403" spans="12:16" ht="14.25" customHeight="1" x14ac:dyDescent="0.25">
      <c r="L403" s="45">
        <v>0</v>
      </c>
      <c r="M403" s="45">
        <v>0</v>
      </c>
      <c r="N403" s="46" t="e">
        <v>#REF!</v>
      </c>
      <c r="O403" s="45">
        <v>0</v>
      </c>
      <c r="P403" s="45">
        <v>0</v>
      </c>
    </row>
    <row r="404" spans="12:16" ht="14.25" customHeight="1" x14ac:dyDescent="0.25">
      <c r="L404" s="45">
        <v>0</v>
      </c>
      <c r="M404" s="45">
        <v>0</v>
      </c>
      <c r="N404" s="46" t="e">
        <v>#REF!</v>
      </c>
      <c r="O404" s="45">
        <v>0</v>
      </c>
      <c r="P404" s="45">
        <v>0</v>
      </c>
    </row>
    <row r="405" spans="12:16" ht="14.25" customHeight="1" x14ac:dyDescent="0.25">
      <c r="L405" s="45">
        <v>0</v>
      </c>
      <c r="M405" s="45">
        <v>0</v>
      </c>
      <c r="N405" s="46" t="e">
        <v>#REF!</v>
      </c>
      <c r="O405" s="45">
        <v>0</v>
      </c>
      <c r="P405" s="45">
        <v>0</v>
      </c>
    </row>
    <row r="406" spans="12:16" ht="14.25" customHeight="1" x14ac:dyDescent="0.25">
      <c r="L406" s="45">
        <v>0</v>
      </c>
      <c r="M406" s="45">
        <v>0</v>
      </c>
      <c r="N406" s="46" t="e">
        <v>#REF!</v>
      </c>
      <c r="O406" s="45">
        <v>0</v>
      </c>
      <c r="P406" s="45">
        <v>0</v>
      </c>
    </row>
    <row r="407" spans="12:16" ht="14.25" customHeight="1" x14ac:dyDescent="0.25">
      <c r="L407" s="45">
        <v>0</v>
      </c>
      <c r="M407" s="45">
        <v>0</v>
      </c>
      <c r="N407" s="46" t="e">
        <v>#REF!</v>
      </c>
      <c r="O407" s="45">
        <v>0</v>
      </c>
      <c r="P407" s="45">
        <v>0</v>
      </c>
    </row>
    <row r="408" spans="12:16" ht="14.25" customHeight="1" x14ac:dyDescent="0.25">
      <c r="L408" s="45">
        <v>0</v>
      </c>
      <c r="M408" s="45">
        <v>0</v>
      </c>
      <c r="N408" s="46" t="e">
        <v>#REF!</v>
      </c>
      <c r="O408" s="45">
        <v>0</v>
      </c>
      <c r="P408" s="45">
        <v>0</v>
      </c>
    </row>
    <row r="409" spans="12:16" ht="14.25" customHeight="1" x14ac:dyDescent="0.25">
      <c r="L409" s="45">
        <v>0</v>
      </c>
      <c r="M409" s="45">
        <v>0</v>
      </c>
      <c r="N409" s="46" t="e">
        <v>#REF!</v>
      </c>
      <c r="O409" s="45">
        <v>0</v>
      </c>
      <c r="P409" s="45">
        <v>0</v>
      </c>
    </row>
    <row r="410" spans="12:16" ht="14.25" customHeight="1" x14ac:dyDescent="0.25">
      <c r="L410" s="45">
        <v>0</v>
      </c>
      <c r="M410" s="45">
        <v>0</v>
      </c>
      <c r="N410" s="46" t="e">
        <v>#REF!</v>
      </c>
      <c r="O410" s="45">
        <v>0</v>
      </c>
      <c r="P410" s="45">
        <v>0</v>
      </c>
    </row>
    <row r="411" spans="12:16" ht="14.25" customHeight="1" x14ac:dyDescent="0.25">
      <c r="L411" s="45">
        <v>0</v>
      </c>
      <c r="M411" s="45">
        <v>0</v>
      </c>
      <c r="N411" s="46" t="e">
        <v>#REF!</v>
      </c>
      <c r="O411" s="45">
        <v>0</v>
      </c>
      <c r="P411" s="45">
        <v>0</v>
      </c>
    </row>
    <row r="412" spans="12:16" ht="14.25" customHeight="1" x14ac:dyDescent="0.25">
      <c r="L412" s="45">
        <v>0</v>
      </c>
      <c r="M412" s="45">
        <v>0</v>
      </c>
      <c r="N412" s="46" t="e">
        <v>#REF!</v>
      </c>
      <c r="O412" s="45">
        <v>0</v>
      </c>
      <c r="P412" s="45">
        <v>0</v>
      </c>
    </row>
    <row r="413" spans="12:16" ht="14.25" customHeight="1" x14ac:dyDescent="0.25">
      <c r="L413" s="45">
        <v>0</v>
      </c>
      <c r="M413" s="45">
        <v>0</v>
      </c>
      <c r="N413" s="46" t="e">
        <v>#REF!</v>
      </c>
      <c r="O413" s="45">
        <v>0</v>
      </c>
      <c r="P413" s="45">
        <v>0</v>
      </c>
    </row>
    <row r="414" spans="12:16" ht="14.25" customHeight="1" x14ac:dyDescent="0.25">
      <c r="L414" s="45">
        <v>0</v>
      </c>
      <c r="M414" s="45">
        <v>0</v>
      </c>
      <c r="N414" s="46" t="e">
        <v>#REF!</v>
      </c>
      <c r="O414" s="45">
        <v>0</v>
      </c>
      <c r="P414" s="45">
        <v>0</v>
      </c>
    </row>
    <row r="415" spans="12:16" ht="14.25" customHeight="1" x14ac:dyDescent="0.25">
      <c r="L415" s="45">
        <v>0</v>
      </c>
      <c r="M415" s="45">
        <v>0</v>
      </c>
      <c r="N415" s="46" t="e">
        <v>#REF!</v>
      </c>
      <c r="O415" s="45">
        <v>0</v>
      </c>
      <c r="P415" s="45">
        <v>0</v>
      </c>
    </row>
    <row r="416" spans="12:16" ht="14.25" customHeight="1" x14ac:dyDescent="0.25">
      <c r="L416" s="45">
        <v>0</v>
      </c>
      <c r="M416" s="45">
        <v>0</v>
      </c>
      <c r="N416" s="46" t="e">
        <v>#REF!</v>
      </c>
      <c r="O416" s="45">
        <v>0</v>
      </c>
      <c r="P416" s="45">
        <v>0</v>
      </c>
    </row>
    <row r="417" spans="12:16" ht="14.25" customHeight="1" x14ac:dyDescent="0.25">
      <c r="L417" s="45">
        <v>0</v>
      </c>
      <c r="M417" s="45">
        <v>0</v>
      </c>
      <c r="N417" s="46" t="e">
        <v>#REF!</v>
      </c>
      <c r="O417" s="45">
        <v>0</v>
      </c>
      <c r="P417" s="45">
        <v>0</v>
      </c>
    </row>
    <row r="418" spans="12:16" ht="14.25" customHeight="1" x14ac:dyDescent="0.25">
      <c r="L418" s="45">
        <v>0</v>
      </c>
      <c r="M418" s="45">
        <v>0</v>
      </c>
      <c r="N418" s="46" t="e">
        <v>#REF!</v>
      </c>
      <c r="O418" s="45">
        <v>0</v>
      </c>
      <c r="P418" s="45">
        <v>0</v>
      </c>
    </row>
    <row r="419" spans="12:16" ht="14.25" customHeight="1" x14ac:dyDescent="0.25">
      <c r="L419" s="45">
        <v>0</v>
      </c>
      <c r="M419" s="45">
        <v>0</v>
      </c>
      <c r="N419" s="46" t="e">
        <v>#REF!</v>
      </c>
      <c r="O419" s="45">
        <v>0</v>
      </c>
      <c r="P419" s="45">
        <v>0</v>
      </c>
    </row>
    <row r="420" spans="12:16" ht="14.25" customHeight="1" x14ac:dyDescent="0.25">
      <c r="L420" s="45">
        <v>0</v>
      </c>
      <c r="M420" s="45">
        <v>0</v>
      </c>
      <c r="N420" s="46" t="e">
        <v>#REF!</v>
      </c>
      <c r="O420" s="45">
        <v>0</v>
      </c>
      <c r="P420" s="45">
        <v>0</v>
      </c>
    </row>
    <row r="421" spans="12:16" ht="14.25" customHeight="1" x14ac:dyDescent="0.25">
      <c r="L421" s="45">
        <v>0</v>
      </c>
      <c r="M421" s="45">
        <v>0</v>
      </c>
      <c r="N421" s="46" t="e">
        <v>#REF!</v>
      </c>
      <c r="O421" s="45">
        <v>0</v>
      </c>
      <c r="P421" s="45">
        <v>0</v>
      </c>
    </row>
    <row r="422" spans="12:16" ht="14.25" customHeight="1" x14ac:dyDescent="0.25">
      <c r="L422" s="45">
        <v>0</v>
      </c>
      <c r="M422" s="45">
        <v>0</v>
      </c>
      <c r="N422" s="46" t="e">
        <v>#REF!</v>
      </c>
      <c r="O422" s="45">
        <v>0</v>
      </c>
      <c r="P422" s="45">
        <v>0</v>
      </c>
    </row>
    <row r="423" spans="12:16" ht="14.25" customHeight="1" x14ac:dyDescent="0.25">
      <c r="L423" s="45">
        <v>0</v>
      </c>
      <c r="M423" s="45">
        <v>0</v>
      </c>
      <c r="N423" s="46" t="e">
        <v>#REF!</v>
      </c>
      <c r="O423" s="45">
        <v>0</v>
      </c>
      <c r="P423" s="45">
        <v>0</v>
      </c>
    </row>
    <row r="424" spans="12:16" ht="14.25" customHeight="1" x14ac:dyDescent="0.25">
      <c r="L424" s="45">
        <v>0</v>
      </c>
      <c r="M424" s="45">
        <v>0</v>
      </c>
      <c r="N424" s="46" t="e">
        <v>#REF!</v>
      </c>
      <c r="O424" s="45">
        <v>0</v>
      </c>
      <c r="P424" s="45">
        <v>0</v>
      </c>
    </row>
    <row r="425" spans="12:16" ht="14.25" customHeight="1" x14ac:dyDescent="0.25">
      <c r="L425" s="45">
        <v>0</v>
      </c>
      <c r="M425" s="45">
        <v>0</v>
      </c>
      <c r="N425" s="46" t="e">
        <v>#REF!</v>
      </c>
      <c r="O425" s="45">
        <v>0</v>
      </c>
      <c r="P425" s="45">
        <v>0</v>
      </c>
    </row>
    <row r="426" spans="12:16" ht="14.25" customHeight="1" x14ac:dyDescent="0.25">
      <c r="L426" s="45">
        <v>0</v>
      </c>
      <c r="M426" s="45">
        <v>0</v>
      </c>
      <c r="N426" s="46" t="e">
        <v>#REF!</v>
      </c>
      <c r="O426" s="45">
        <v>0</v>
      </c>
      <c r="P426" s="45">
        <v>0</v>
      </c>
    </row>
    <row r="427" spans="12:16" ht="14.25" customHeight="1" x14ac:dyDescent="0.25">
      <c r="L427" s="45">
        <v>0</v>
      </c>
      <c r="M427" s="45">
        <v>0</v>
      </c>
      <c r="N427" s="46" t="e">
        <v>#REF!</v>
      </c>
      <c r="O427" s="45">
        <v>0</v>
      </c>
      <c r="P427" s="45">
        <v>0</v>
      </c>
    </row>
    <row r="428" spans="12:16" ht="14.25" customHeight="1" x14ac:dyDescent="0.25">
      <c r="L428" s="45">
        <v>0</v>
      </c>
      <c r="M428" s="45">
        <v>0</v>
      </c>
      <c r="N428" s="46" t="e">
        <v>#REF!</v>
      </c>
      <c r="O428" s="45">
        <v>0</v>
      </c>
      <c r="P428" s="45">
        <v>0</v>
      </c>
    </row>
    <row r="429" spans="12:16" ht="14.25" customHeight="1" x14ac:dyDescent="0.25">
      <c r="L429" s="45">
        <v>0</v>
      </c>
      <c r="M429" s="45">
        <v>0</v>
      </c>
      <c r="N429" s="46" t="e">
        <v>#REF!</v>
      </c>
      <c r="O429" s="45">
        <v>0</v>
      </c>
      <c r="P429" s="45">
        <v>0</v>
      </c>
    </row>
    <row r="430" spans="12:16" ht="14.25" customHeight="1" x14ac:dyDescent="0.25">
      <c r="L430" s="45">
        <v>0</v>
      </c>
      <c r="M430" s="45">
        <v>0</v>
      </c>
      <c r="N430" s="46" t="e">
        <v>#REF!</v>
      </c>
      <c r="O430" s="45">
        <v>0</v>
      </c>
      <c r="P430" s="45">
        <v>0</v>
      </c>
    </row>
    <row r="431" spans="12:16" ht="14.25" customHeight="1" x14ac:dyDescent="0.25">
      <c r="L431" s="45">
        <v>0</v>
      </c>
      <c r="M431" s="45">
        <v>0</v>
      </c>
      <c r="N431" s="46" t="e">
        <v>#REF!</v>
      </c>
      <c r="O431" s="45">
        <v>0</v>
      </c>
      <c r="P431" s="45">
        <v>0</v>
      </c>
    </row>
    <row r="432" spans="12:16" ht="14.25" customHeight="1" x14ac:dyDescent="0.25">
      <c r="L432" s="45">
        <v>0</v>
      </c>
      <c r="M432" s="45">
        <v>0</v>
      </c>
      <c r="N432" s="46" t="e">
        <v>#REF!</v>
      </c>
      <c r="O432" s="45">
        <v>0</v>
      </c>
      <c r="P432" s="45">
        <v>0</v>
      </c>
    </row>
    <row r="433" spans="12:16" ht="14.25" customHeight="1" x14ac:dyDescent="0.25">
      <c r="L433" s="45">
        <v>0</v>
      </c>
      <c r="M433" s="45">
        <v>0</v>
      </c>
      <c r="N433" s="46" t="e">
        <v>#REF!</v>
      </c>
      <c r="O433" s="45">
        <v>0</v>
      </c>
      <c r="P433" s="45">
        <v>0</v>
      </c>
    </row>
    <row r="434" spans="12:16" ht="14.25" customHeight="1" x14ac:dyDescent="0.25">
      <c r="L434" s="45">
        <v>0</v>
      </c>
      <c r="M434" s="45">
        <v>0</v>
      </c>
      <c r="N434" s="46" t="e">
        <v>#REF!</v>
      </c>
      <c r="O434" s="45">
        <v>0</v>
      </c>
      <c r="P434" s="45">
        <v>0</v>
      </c>
    </row>
    <row r="435" spans="12:16" ht="14.25" customHeight="1" x14ac:dyDescent="0.25">
      <c r="L435" s="45">
        <v>0</v>
      </c>
      <c r="M435" s="45">
        <v>0</v>
      </c>
      <c r="N435" s="46" t="e">
        <v>#REF!</v>
      </c>
      <c r="O435" s="45">
        <v>0</v>
      </c>
      <c r="P435" s="45">
        <v>0</v>
      </c>
    </row>
    <row r="436" spans="12:16" ht="14.25" customHeight="1" x14ac:dyDescent="0.25">
      <c r="L436" s="45">
        <v>0</v>
      </c>
      <c r="M436" s="45">
        <v>0</v>
      </c>
      <c r="N436" s="46" t="e">
        <v>#REF!</v>
      </c>
      <c r="O436" s="45">
        <v>0</v>
      </c>
      <c r="P436" s="45">
        <v>0</v>
      </c>
    </row>
    <row r="437" spans="12:16" ht="14.25" customHeight="1" x14ac:dyDescent="0.25">
      <c r="L437" s="45">
        <v>0</v>
      </c>
      <c r="M437" s="45">
        <v>0</v>
      </c>
      <c r="N437" s="46" t="e">
        <v>#REF!</v>
      </c>
      <c r="O437" s="45">
        <v>0</v>
      </c>
      <c r="P437" s="45">
        <v>0</v>
      </c>
    </row>
    <row r="438" spans="12:16" ht="14.25" customHeight="1" x14ac:dyDescent="0.25">
      <c r="L438" s="45">
        <v>0</v>
      </c>
      <c r="M438" s="45">
        <v>0</v>
      </c>
      <c r="N438" s="46" t="e">
        <v>#REF!</v>
      </c>
      <c r="O438" s="45">
        <v>0</v>
      </c>
      <c r="P438" s="45">
        <v>0</v>
      </c>
    </row>
    <row r="439" spans="12:16" ht="14.25" customHeight="1" x14ac:dyDescent="0.25">
      <c r="L439" s="45">
        <v>0</v>
      </c>
      <c r="M439" s="45">
        <v>0</v>
      </c>
      <c r="N439" s="46" t="e">
        <v>#REF!</v>
      </c>
      <c r="O439" s="45">
        <v>0</v>
      </c>
      <c r="P439" s="45">
        <v>0</v>
      </c>
    </row>
    <row r="440" spans="12:16" ht="14.25" customHeight="1" x14ac:dyDescent="0.25">
      <c r="L440" s="45">
        <v>0</v>
      </c>
      <c r="M440" s="45">
        <v>0</v>
      </c>
      <c r="N440" s="46" t="e">
        <v>#REF!</v>
      </c>
      <c r="O440" s="45">
        <v>0</v>
      </c>
      <c r="P440" s="45">
        <v>0</v>
      </c>
    </row>
    <row r="441" spans="12:16" ht="14.25" customHeight="1" x14ac:dyDescent="0.25">
      <c r="L441" s="45">
        <v>0</v>
      </c>
      <c r="M441" s="45">
        <v>0</v>
      </c>
      <c r="N441" s="46" t="e">
        <v>#REF!</v>
      </c>
      <c r="O441" s="45">
        <v>0</v>
      </c>
      <c r="P441" s="45">
        <v>0</v>
      </c>
    </row>
    <row r="442" spans="12:16" ht="14.25" customHeight="1" x14ac:dyDescent="0.25">
      <c r="L442" s="45">
        <v>0</v>
      </c>
      <c r="M442" s="45">
        <v>0</v>
      </c>
      <c r="N442" s="46" t="e">
        <v>#REF!</v>
      </c>
      <c r="O442" s="45">
        <v>0</v>
      </c>
      <c r="P442" s="45">
        <v>0</v>
      </c>
    </row>
    <row r="443" spans="12:16" ht="14.25" customHeight="1" x14ac:dyDescent="0.25">
      <c r="L443" s="45">
        <v>0</v>
      </c>
      <c r="M443" s="45">
        <v>0</v>
      </c>
      <c r="N443" s="46" t="e">
        <v>#REF!</v>
      </c>
      <c r="O443" s="45">
        <v>0</v>
      </c>
      <c r="P443" s="45">
        <v>0</v>
      </c>
    </row>
    <row r="444" spans="12:16" ht="14.25" customHeight="1" x14ac:dyDescent="0.25">
      <c r="L444" s="45">
        <v>0</v>
      </c>
      <c r="M444" s="45">
        <v>0</v>
      </c>
      <c r="N444" s="46" t="e">
        <v>#REF!</v>
      </c>
      <c r="O444" s="45">
        <v>0</v>
      </c>
      <c r="P444" s="45">
        <v>0</v>
      </c>
    </row>
    <row r="445" spans="12:16" ht="14.25" customHeight="1" x14ac:dyDescent="0.25">
      <c r="L445" s="45">
        <v>0</v>
      </c>
      <c r="M445" s="45">
        <v>0</v>
      </c>
      <c r="N445" s="46" t="e">
        <v>#REF!</v>
      </c>
      <c r="O445" s="45">
        <v>0</v>
      </c>
      <c r="P445" s="45">
        <v>0</v>
      </c>
    </row>
    <row r="446" spans="12:16" ht="14.25" customHeight="1" x14ac:dyDescent="0.25">
      <c r="L446" s="45">
        <v>0</v>
      </c>
      <c r="M446" s="45">
        <v>0</v>
      </c>
      <c r="N446" s="46" t="e">
        <v>#REF!</v>
      </c>
      <c r="O446" s="45">
        <v>0</v>
      </c>
      <c r="P446" s="45">
        <v>0</v>
      </c>
    </row>
    <row r="447" spans="12:16" ht="14.25" customHeight="1" x14ac:dyDescent="0.25">
      <c r="L447" s="45">
        <v>0</v>
      </c>
      <c r="M447" s="45">
        <v>0</v>
      </c>
      <c r="N447" s="46" t="e">
        <v>#REF!</v>
      </c>
      <c r="O447" s="45">
        <v>0</v>
      </c>
      <c r="P447" s="45">
        <v>0</v>
      </c>
    </row>
    <row r="448" spans="12:16" ht="14.25" customHeight="1" x14ac:dyDescent="0.25">
      <c r="L448" s="45">
        <v>0</v>
      </c>
      <c r="M448" s="45">
        <v>0</v>
      </c>
      <c r="N448" s="46" t="e">
        <v>#REF!</v>
      </c>
      <c r="O448" s="45">
        <v>0</v>
      </c>
      <c r="P448" s="45">
        <v>0</v>
      </c>
    </row>
    <row r="449" spans="12:16" ht="14.25" customHeight="1" x14ac:dyDescent="0.25">
      <c r="L449" s="45">
        <v>0</v>
      </c>
      <c r="M449" s="45">
        <v>0</v>
      </c>
      <c r="N449" s="46" t="e">
        <v>#REF!</v>
      </c>
      <c r="O449" s="45">
        <v>0</v>
      </c>
      <c r="P449" s="45">
        <v>0</v>
      </c>
    </row>
    <row r="450" spans="12:16" ht="14.25" customHeight="1" x14ac:dyDescent="0.25">
      <c r="L450" s="45">
        <v>0</v>
      </c>
      <c r="M450" s="45">
        <v>0</v>
      </c>
      <c r="N450" s="46" t="e">
        <v>#REF!</v>
      </c>
      <c r="O450" s="45">
        <v>0</v>
      </c>
      <c r="P450" s="45">
        <v>0</v>
      </c>
    </row>
    <row r="451" spans="12:16" ht="14.25" customHeight="1" x14ac:dyDescent="0.25">
      <c r="L451" s="45">
        <v>0</v>
      </c>
      <c r="M451" s="45">
        <v>0</v>
      </c>
      <c r="N451" s="46" t="e">
        <v>#REF!</v>
      </c>
      <c r="O451" s="45">
        <v>0</v>
      </c>
      <c r="P451" s="45">
        <v>0</v>
      </c>
    </row>
    <row r="452" spans="12:16" ht="14.25" customHeight="1" x14ac:dyDescent="0.25">
      <c r="L452" s="45">
        <v>0</v>
      </c>
      <c r="M452" s="45">
        <v>0</v>
      </c>
      <c r="N452" s="46" t="e">
        <v>#REF!</v>
      </c>
      <c r="O452" s="45">
        <v>0</v>
      </c>
      <c r="P452" s="45">
        <v>0</v>
      </c>
    </row>
    <row r="453" spans="12:16" ht="14.25" customHeight="1" x14ac:dyDescent="0.25">
      <c r="L453" s="45">
        <v>0</v>
      </c>
      <c r="M453" s="45">
        <v>0</v>
      </c>
      <c r="N453" s="46" t="e">
        <v>#REF!</v>
      </c>
      <c r="O453" s="45">
        <v>0</v>
      </c>
      <c r="P453" s="45">
        <v>0</v>
      </c>
    </row>
    <row r="454" spans="12:16" ht="14.25" customHeight="1" x14ac:dyDescent="0.25">
      <c r="L454" s="45">
        <v>0</v>
      </c>
      <c r="M454" s="45">
        <v>0</v>
      </c>
      <c r="N454" s="46" t="e">
        <v>#REF!</v>
      </c>
      <c r="O454" s="45">
        <v>0</v>
      </c>
      <c r="P454" s="45">
        <v>0</v>
      </c>
    </row>
    <row r="455" spans="12:16" ht="14.25" customHeight="1" x14ac:dyDescent="0.25">
      <c r="L455" s="45">
        <v>0</v>
      </c>
      <c r="M455" s="45">
        <v>0</v>
      </c>
      <c r="N455" s="46" t="e">
        <v>#REF!</v>
      </c>
      <c r="O455" s="45">
        <v>0</v>
      </c>
      <c r="P455" s="45">
        <v>0</v>
      </c>
    </row>
    <row r="456" spans="12:16" ht="14.25" customHeight="1" x14ac:dyDescent="0.25">
      <c r="L456" s="45">
        <v>0</v>
      </c>
      <c r="M456" s="45">
        <v>0</v>
      </c>
      <c r="N456" s="46" t="e">
        <v>#REF!</v>
      </c>
      <c r="O456" s="45">
        <v>0</v>
      </c>
      <c r="P456" s="45">
        <v>0</v>
      </c>
    </row>
    <row r="457" spans="12:16" ht="14.25" customHeight="1" x14ac:dyDescent="0.25">
      <c r="L457" s="45">
        <v>0</v>
      </c>
      <c r="M457" s="45">
        <v>0</v>
      </c>
      <c r="N457" s="46" t="e">
        <v>#REF!</v>
      </c>
      <c r="O457" s="45">
        <v>0</v>
      </c>
      <c r="P457" s="45">
        <v>0</v>
      </c>
    </row>
    <row r="458" spans="12:16" ht="14.25" customHeight="1" x14ac:dyDescent="0.25">
      <c r="L458" s="45">
        <v>0</v>
      </c>
      <c r="M458" s="45">
        <v>0</v>
      </c>
      <c r="N458" s="46" t="e">
        <v>#REF!</v>
      </c>
      <c r="O458" s="45">
        <v>0</v>
      </c>
      <c r="P458" s="45">
        <v>0</v>
      </c>
    </row>
    <row r="459" spans="12:16" ht="14.25" customHeight="1" x14ac:dyDescent="0.25">
      <c r="L459" s="45">
        <v>0</v>
      </c>
      <c r="M459" s="45">
        <v>0</v>
      </c>
      <c r="N459" s="46" t="e">
        <v>#REF!</v>
      </c>
      <c r="O459" s="45">
        <v>0</v>
      </c>
      <c r="P459" s="45">
        <v>0</v>
      </c>
    </row>
    <row r="460" spans="12:16" ht="14.25" customHeight="1" x14ac:dyDescent="0.25">
      <c r="L460" s="45">
        <v>0</v>
      </c>
      <c r="M460" s="45">
        <v>0</v>
      </c>
      <c r="N460" s="46" t="e">
        <v>#REF!</v>
      </c>
      <c r="O460" s="45">
        <v>0</v>
      </c>
      <c r="P460" s="45">
        <v>0</v>
      </c>
    </row>
    <row r="461" spans="12:16" ht="14.25" customHeight="1" x14ac:dyDescent="0.25">
      <c r="L461" s="45">
        <v>0</v>
      </c>
      <c r="M461" s="45">
        <v>0</v>
      </c>
      <c r="N461" s="46" t="e">
        <v>#REF!</v>
      </c>
      <c r="O461" s="45">
        <v>0</v>
      </c>
      <c r="P461" s="45">
        <v>0</v>
      </c>
    </row>
    <row r="462" spans="12:16" ht="14.25" customHeight="1" x14ac:dyDescent="0.25">
      <c r="L462" s="45">
        <v>0</v>
      </c>
      <c r="M462" s="45">
        <v>0</v>
      </c>
      <c r="N462" s="46" t="e">
        <v>#REF!</v>
      </c>
      <c r="O462" s="45">
        <v>0</v>
      </c>
      <c r="P462" s="45">
        <v>0</v>
      </c>
    </row>
    <row r="463" spans="12:16" ht="14.25" customHeight="1" x14ac:dyDescent="0.25">
      <c r="L463" s="45">
        <v>0</v>
      </c>
      <c r="M463" s="45">
        <v>0</v>
      </c>
      <c r="N463" s="46" t="e">
        <v>#REF!</v>
      </c>
      <c r="O463" s="45">
        <v>0</v>
      </c>
      <c r="P463" s="45">
        <v>0</v>
      </c>
    </row>
    <row r="464" spans="12:16" ht="14.25" customHeight="1" x14ac:dyDescent="0.25">
      <c r="L464" s="45">
        <v>0</v>
      </c>
      <c r="M464" s="45">
        <v>0</v>
      </c>
      <c r="N464" s="46" t="e">
        <v>#REF!</v>
      </c>
      <c r="O464" s="45">
        <v>0</v>
      </c>
      <c r="P464" s="45">
        <v>0</v>
      </c>
    </row>
    <row r="465" spans="12:16" ht="14.25" customHeight="1" x14ac:dyDescent="0.25">
      <c r="L465" s="45">
        <v>0</v>
      </c>
      <c r="M465" s="45">
        <v>0</v>
      </c>
      <c r="N465" s="46" t="e">
        <v>#REF!</v>
      </c>
      <c r="O465" s="45">
        <v>0</v>
      </c>
      <c r="P465" s="45">
        <v>0</v>
      </c>
    </row>
    <row r="466" spans="12:16" ht="14.25" customHeight="1" x14ac:dyDescent="0.25">
      <c r="L466" s="45">
        <v>0</v>
      </c>
      <c r="M466" s="45">
        <v>0</v>
      </c>
      <c r="N466" s="46" t="e">
        <v>#REF!</v>
      </c>
      <c r="O466" s="45">
        <v>0</v>
      </c>
      <c r="P466" s="45">
        <v>0</v>
      </c>
    </row>
    <row r="467" spans="12:16" ht="14.25" customHeight="1" x14ac:dyDescent="0.25">
      <c r="L467" s="45">
        <v>0</v>
      </c>
      <c r="M467" s="45">
        <v>0</v>
      </c>
      <c r="N467" s="46" t="e">
        <v>#REF!</v>
      </c>
      <c r="O467" s="45">
        <v>0</v>
      </c>
      <c r="P467" s="45">
        <v>0</v>
      </c>
    </row>
    <row r="468" spans="12:16" ht="14.25" customHeight="1" x14ac:dyDescent="0.25">
      <c r="L468" s="45">
        <v>0</v>
      </c>
      <c r="M468" s="45">
        <v>0</v>
      </c>
      <c r="N468" s="46" t="e">
        <v>#REF!</v>
      </c>
      <c r="O468" s="45">
        <v>0</v>
      </c>
      <c r="P468" s="45">
        <v>0</v>
      </c>
    </row>
    <row r="469" spans="12:16" ht="14.25" customHeight="1" x14ac:dyDescent="0.25">
      <c r="L469" s="45">
        <v>0</v>
      </c>
      <c r="M469" s="45">
        <v>0</v>
      </c>
      <c r="N469" s="46" t="e">
        <v>#REF!</v>
      </c>
      <c r="O469" s="45">
        <v>0</v>
      </c>
      <c r="P469" s="45">
        <v>0</v>
      </c>
    </row>
    <row r="470" spans="12:16" ht="14.25" customHeight="1" x14ac:dyDescent="0.25">
      <c r="L470" s="45">
        <v>0</v>
      </c>
      <c r="M470" s="45">
        <v>0</v>
      </c>
      <c r="N470" s="46" t="e">
        <v>#REF!</v>
      </c>
      <c r="O470" s="45">
        <v>0</v>
      </c>
      <c r="P470" s="45">
        <v>0</v>
      </c>
    </row>
    <row r="471" spans="12:16" ht="14.25" customHeight="1" x14ac:dyDescent="0.25">
      <c r="L471" s="45">
        <v>0</v>
      </c>
      <c r="M471" s="45">
        <v>0</v>
      </c>
      <c r="N471" s="46" t="e">
        <v>#REF!</v>
      </c>
      <c r="O471" s="45">
        <v>0</v>
      </c>
      <c r="P471" s="45">
        <v>0</v>
      </c>
    </row>
    <row r="472" spans="12:16" ht="14.25" customHeight="1" x14ac:dyDescent="0.25">
      <c r="L472" s="45">
        <v>0</v>
      </c>
      <c r="M472" s="45">
        <v>0</v>
      </c>
      <c r="N472" s="46" t="e">
        <v>#REF!</v>
      </c>
      <c r="O472" s="45">
        <v>0</v>
      </c>
      <c r="P472" s="45">
        <v>0</v>
      </c>
    </row>
    <row r="473" spans="12:16" ht="14.25" customHeight="1" x14ac:dyDescent="0.25">
      <c r="L473" s="45">
        <v>0</v>
      </c>
      <c r="M473" s="45">
        <v>0</v>
      </c>
      <c r="N473" s="46" t="e">
        <v>#REF!</v>
      </c>
      <c r="O473" s="45">
        <v>0</v>
      </c>
      <c r="P473" s="45">
        <v>0</v>
      </c>
    </row>
    <row r="474" spans="12:16" ht="14.25" customHeight="1" x14ac:dyDescent="0.25">
      <c r="L474" s="45">
        <v>0</v>
      </c>
      <c r="M474" s="45">
        <v>0</v>
      </c>
      <c r="N474" s="46" t="e">
        <v>#REF!</v>
      </c>
      <c r="O474" s="45">
        <v>0</v>
      </c>
      <c r="P474" s="45">
        <v>0</v>
      </c>
    </row>
    <row r="475" spans="12:16" ht="14.25" customHeight="1" x14ac:dyDescent="0.25">
      <c r="L475" s="45">
        <v>0</v>
      </c>
      <c r="M475" s="45">
        <v>0</v>
      </c>
      <c r="N475" s="46" t="e">
        <v>#REF!</v>
      </c>
      <c r="O475" s="45">
        <v>0</v>
      </c>
      <c r="P475" s="45">
        <v>0</v>
      </c>
    </row>
    <row r="476" spans="12:16" ht="14.25" customHeight="1" x14ac:dyDescent="0.25">
      <c r="L476" s="45">
        <v>0</v>
      </c>
      <c r="M476" s="45">
        <v>0</v>
      </c>
      <c r="N476" s="46" t="e">
        <v>#REF!</v>
      </c>
      <c r="O476" s="45">
        <v>0</v>
      </c>
      <c r="P476" s="45">
        <v>0</v>
      </c>
    </row>
    <row r="477" spans="12:16" ht="14.25" customHeight="1" x14ac:dyDescent="0.25">
      <c r="L477" s="45">
        <v>0</v>
      </c>
      <c r="M477" s="45">
        <v>0</v>
      </c>
      <c r="N477" s="46" t="e">
        <v>#REF!</v>
      </c>
      <c r="O477" s="45">
        <v>0</v>
      </c>
      <c r="P477" s="45">
        <v>0</v>
      </c>
    </row>
    <row r="478" spans="12:16" ht="14.25" customHeight="1" x14ac:dyDescent="0.25">
      <c r="L478" s="45">
        <v>0</v>
      </c>
      <c r="M478" s="45">
        <v>0</v>
      </c>
      <c r="N478" s="46" t="e">
        <v>#REF!</v>
      </c>
      <c r="O478" s="45">
        <v>0</v>
      </c>
      <c r="P478" s="45">
        <v>0</v>
      </c>
    </row>
    <row r="479" spans="12:16" ht="14.25" customHeight="1" x14ac:dyDescent="0.25">
      <c r="L479" s="45">
        <v>0</v>
      </c>
      <c r="M479" s="45">
        <v>0</v>
      </c>
      <c r="N479" s="46" t="e">
        <v>#REF!</v>
      </c>
      <c r="O479" s="45">
        <v>0</v>
      </c>
      <c r="P479" s="45">
        <v>0</v>
      </c>
    </row>
    <row r="480" spans="12:16" ht="14.25" customHeight="1" x14ac:dyDescent="0.25">
      <c r="L480" s="45">
        <v>0</v>
      </c>
      <c r="M480" s="45">
        <v>0</v>
      </c>
      <c r="N480" s="46" t="e">
        <v>#REF!</v>
      </c>
      <c r="O480" s="45">
        <v>0</v>
      </c>
      <c r="P480" s="45">
        <v>0</v>
      </c>
    </row>
    <row r="481" spans="12:16" ht="14.25" customHeight="1" x14ac:dyDescent="0.25">
      <c r="L481" s="45">
        <v>0</v>
      </c>
      <c r="M481" s="45">
        <v>0</v>
      </c>
      <c r="N481" s="46" t="e">
        <v>#REF!</v>
      </c>
      <c r="O481" s="45">
        <v>0</v>
      </c>
      <c r="P481" s="45">
        <v>0</v>
      </c>
    </row>
    <row r="482" spans="12:16" ht="14.25" customHeight="1" x14ac:dyDescent="0.25">
      <c r="L482" s="45">
        <v>0</v>
      </c>
      <c r="M482" s="45">
        <v>0</v>
      </c>
      <c r="N482" s="46" t="e">
        <v>#REF!</v>
      </c>
      <c r="O482" s="45">
        <v>0</v>
      </c>
      <c r="P482" s="45">
        <v>0</v>
      </c>
    </row>
    <row r="483" spans="12:16" ht="14.25" customHeight="1" x14ac:dyDescent="0.25">
      <c r="L483" s="45">
        <v>0</v>
      </c>
      <c r="M483" s="45">
        <v>0</v>
      </c>
      <c r="N483" s="46" t="e">
        <v>#REF!</v>
      </c>
      <c r="O483" s="45">
        <v>0</v>
      </c>
      <c r="P483" s="45">
        <v>0</v>
      </c>
    </row>
    <row r="484" spans="12:16" ht="14.25" customHeight="1" x14ac:dyDescent="0.25">
      <c r="L484" s="45">
        <v>0</v>
      </c>
      <c r="M484" s="45">
        <v>0</v>
      </c>
      <c r="N484" s="46" t="e">
        <v>#REF!</v>
      </c>
      <c r="O484" s="45">
        <v>0</v>
      </c>
      <c r="P484" s="45">
        <v>0</v>
      </c>
    </row>
    <row r="485" spans="12:16" ht="14.25" customHeight="1" x14ac:dyDescent="0.25">
      <c r="L485" s="45">
        <v>0</v>
      </c>
      <c r="M485" s="45">
        <v>0</v>
      </c>
      <c r="N485" s="46" t="e">
        <v>#REF!</v>
      </c>
      <c r="O485" s="45">
        <v>0</v>
      </c>
      <c r="P485" s="45">
        <v>0</v>
      </c>
    </row>
    <row r="486" spans="12:16" ht="14.25" customHeight="1" x14ac:dyDescent="0.25">
      <c r="L486" s="45">
        <v>0</v>
      </c>
      <c r="M486" s="45">
        <v>0</v>
      </c>
      <c r="N486" s="46" t="e">
        <v>#REF!</v>
      </c>
      <c r="O486" s="45">
        <v>0</v>
      </c>
      <c r="P486" s="45">
        <v>0</v>
      </c>
    </row>
    <row r="487" spans="12:16" ht="14.25" customHeight="1" x14ac:dyDescent="0.25">
      <c r="L487" s="45">
        <v>0</v>
      </c>
      <c r="M487" s="45">
        <v>0</v>
      </c>
      <c r="N487" s="46" t="e">
        <v>#REF!</v>
      </c>
      <c r="O487" s="45">
        <v>0</v>
      </c>
      <c r="P487" s="45">
        <v>0</v>
      </c>
    </row>
    <row r="488" spans="12:16" ht="14.25" customHeight="1" x14ac:dyDescent="0.25">
      <c r="L488" s="45">
        <v>0</v>
      </c>
      <c r="M488" s="45">
        <v>0</v>
      </c>
      <c r="N488" s="46" t="e">
        <v>#REF!</v>
      </c>
      <c r="O488" s="45">
        <v>0</v>
      </c>
      <c r="P488" s="45">
        <v>0</v>
      </c>
    </row>
    <row r="489" spans="12:16" ht="14.25" customHeight="1" x14ac:dyDescent="0.25">
      <c r="L489" s="45">
        <v>0</v>
      </c>
      <c r="M489" s="45">
        <v>0</v>
      </c>
      <c r="N489" s="46" t="e">
        <v>#REF!</v>
      </c>
      <c r="O489" s="45">
        <v>0</v>
      </c>
      <c r="P489" s="45">
        <v>0</v>
      </c>
    </row>
    <row r="490" spans="12:16" ht="14.25" customHeight="1" x14ac:dyDescent="0.25">
      <c r="L490" s="45">
        <v>0</v>
      </c>
      <c r="M490" s="45">
        <v>0</v>
      </c>
      <c r="N490" s="46" t="e">
        <v>#REF!</v>
      </c>
      <c r="O490" s="45">
        <v>0</v>
      </c>
      <c r="P490" s="45">
        <v>0</v>
      </c>
    </row>
    <row r="491" spans="12:16" ht="14.25" customHeight="1" x14ac:dyDescent="0.25">
      <c r="L491" s="45">
        <v>0</v>
      </c>
      <c r="M491" s="45">
        <v>0</v>
      </c>
      <c r="N491" s="46" t="e">
        <v>#REF!</v>
      </c>
      <c r="O491" s="45">
        <v>0</v>
      </c>
      <c r="P491" s="45">
        <v>0</v>
      </c>
    </row>
    <row r="492" spans="12:16" ht="14.25" customHeight="1" x14ac:dyDescent="0.25">
      <c r="L492" s="45">
        <v>0</v>
      </c>
      <c r="M492" s="45">
        <v>0</v>
      </c>
      <c r="N492" s="46" t="e">
        <v>#REF!</v>
      </c>
      <c r="O492" s="45">
        <v>0</v>
      </c>
      <c r="P492" s="45">
        <v>0</v>
      </c>
    </row>
    <row r="493" spans="12:16" ht="14.25" customHeight="1" x14ac:dyDescent="0.25">
      <c r="L493" s="45">
        <v>0</v>
      </c>
      <c r="M493" s="45">
        <v>0</v>
      </c>
      <c r="N493" s="46" t="e">
        <v>#REF!</v>
      </c>
      <c r="O493" s="45">
        <v>0</v>
      </c>
      <c r="P493" s="45">
        <v>0</v>
      </c>
    </row>
    <row r="494" spans="12:16" ht="14.25" customHeight="1" x14ac:dyDescent="0.25">
      <c r="L494" s="45">
        <v>0</v>
      </c>
      <c r="M494" s="45">
        <v>0</v>
      </c>
      <c r="N494" s="46" t="e">
        <v>#REF!</v>
      </c>
      <c r="O494" s="45">
        <v>0</v>
      </c>
      <c r="P494" s="45">
        <v>0</v>
      </c>
    </row>
    <row r="495" spans="12:16" ht="14.25" customHeight="1" x14ac:dyDescent="0.25">
      <c r="L495" s="45">
        <v>0</v>
      </c>
      <c r="M495" s="45">
        <v>0</v>
      </c>
      <c r="N495" s="46" t="e">
        <v>#REF!</v>
      </c>
      <c r="O495" s="45">
        <v>0</v>
      </c>
      <c r="P495" s="45">
        <v>0</v>
      </c>
    </row>
    <row r="496" spans="12:16" ht="14.25" customHeight="1" x14ac:dyDescent="0.25">
      <c r="L496" s="45">
        <v>0</v>
      </c>
      <c r="M496" s="45">
        <v>0</v>
      </c>
      <c r="N496" s="46" t="e">
        <v>#REF!</v>
      </c>
      <c r="O496" s="45">
        <v>0</v>
      </c>
      <c r="P496" s="45">
        <v>0</v>
      </c>
    </row>
    <row r="497" spans="12:16" ht="14.25" customHeight="1" x14ac:dyDescent="0.25">
      <c r="L497" s="45">
        <v>0</v>
      </c>
      <c r="M497" s="45">
        <v>0</v>
      </c>
      <c r="N497" s="46" t="e">
        <v>#REF!</v>
      </c>
      <c r="O497" s="45">
        <v>0</v>
      </c>
      <c r="P497" s="45">
        <v>0</v>
      </c>
    </row>
    <row r="498" spans="12:16" ht="14.25" customHeight="1" x14ac:dyDescent="0.25">
      <c r="L498" s="45">
        <v>0</v>
      </c>
      <c r="M498" s="45">
        <v>0</v>
      </c>
      <c r="N498" s="46" t="e">
        <v>#REF!</v>
      </c>
      <c r="O498" s="45">
        <v>0</v>
      </c>
      <c r="P498" s="45">
        <v>0</v>
      </c>
    </row>
    <row r="499" spans="12:16" ht="14.25" customHeight="1" x14ac:dyDescent="0.25">
      <c r="L499" s="45">
        <v>0</v>
      </c>
      <c r="M499" s="45">
        <v>0</v>
      </c>
      <c r="N499" s="46" t="e">
        <v>#REF!</v>
      </c>
      <c r="O499" s="45">
        <v>0</v>
      </c>
      <c r="P499" s="45">
        <v>0</v>
      </c>
    </row>
    <row r="500" spans="12:16" ht="14.25" customHeight="1" x14ac:dyDescent="0.25">
      <c r="L500" s="45">
        <v>0</v>
      </c>
      <c r="M500" s="45">
        <v>0</v>
      </c>
      <c r="N500" s="46" t="e">
        <v>#REF!</v>
      </c>
      <c r="O500" s="45">
        <v>0</v>
      </c>
      <c r="P500" s="45">
        <v>0</v>
      </c>
    </row>
    <row r="501" spans="12:16" ht="14.25" customHeight="1" x14ac:dyDescent="0.25">
      <c r="L501" s="45">
        <v>0</v>
      </c>
      <c r="M501" s="45">
        <v>0</v>
      </c>
      <c r="N501" s="46" t="e">
        <v>#REF!</v>
      </c>
      <c r="O501" s="45">
        <v>0</v>
      </c>
      <c r="P501" s="45">
        <v>0</v>
      </c>
    </row>
    <row r="502" spans="12:16" ht="14.25" customHeight="1" x14ac:dyDescent="0.25">
      <c r="L502" s="45">
        <v>0</v>
      </c>
      <c r="M502" s="45">
        <v>0</v>
      </c>
      <c r="N502" s="46" t="e">
        <v>#REF!</v>
      </c>
      <c r="O502" s="45">
        <v>0</v>
      </c>
      <c r="P502" s="45">
        <v>0</v>
      </c>
    </row>
    <row r="503" spans="12:16" ht="14.25" customHeight="1" x14ac:dyDescent="0.25">
      <c r="L503" s="45">
        <v>0</v>
      </c>
      <c r="M503" s="45">
        <v>0</v>
      </c>
      <c r="N503" s="46" t="e">
        <v>#REF!</v>
      </c>
      <c r="O503" s="45">
        <v>0</v>
      </c>
      <c r="P503" s="45">
        <v>0</v>
      </c>
    </row>
    <row r="504" spans="12:16" ht="14.25" customHeight="1" x14ac:dyDescent="0.25">
      <c r="L504" s="45">
        <v>0</v>
      </c>
      <c r="M504" s="45">
        <v>0</v>
      </c>
      <c r="N504" s="46" t="e">
        <v>#REF!</v>
      </c>
      <c r="O504" s="45">
        <v>0</v>
      </c>
      <c r="P504" s="45">
        <v>0</v>
      </c>
    </row>
    <row r="505" spans="12:16" ht="14.25" customHeight="1" x14ac:dyDescent="0.25">
      <c r="L505" s="45">
        <v>0</v>
      </c>
      <c r="M505" s="45">
        <v>0</v>
      </c>
      <c r="N505" s="46" t="e">
        <v>#REF!</v>
      </c>
      <c r="O505" s="45">
        <v>0</v>
      </c>
      <c r="P505" s="45">
        <v>0</v>
      </c>
    </row>
    <row r="506" spans="12:16" ht="14.25" customHeight="1" x14ac:dyDescent="0.25">
      <c r="L506" s="45">
        <v>0</v>
      </c>
      <c r="M506" s="45">
        <v>0</v>
      </c>
      <c r="N506" s="46" t="e">
        <v>#REF!</v>
      </c>
      <c r="O506" s="45">
        <v>0</v>
      </c>
      <c r="P506" s="45">
        <v>0</v>
      </c>
    </row>
    <row r="507" spans="12:16" ht="14.25" customHeight="1" x14ac:dyDescent="0.25">
      <c r="L507" s="45">
        <v>0</v>
      </c>
      <c r="M507" s="45">
        <v>0</v>
      </c>
      <c r="N507" s="46" t="e">
        <v>#REF!</v>
      </c>
      <c r="O507" s="45">
        <v>0</v>
      </c>
      <c r="P507" s="45">
        <v>0</v>
      </c>
    </row>
    <row r="508" spans="12:16" ht="14.25" customHeight="1" x14ac:dyDescent="0.25">
      <c r="L508" s="45">
        <v>0</v>
      </c>
      <c r="M508" s="45">
        <v>0</v>
      </c>
      <c r="N508" s="46" t="e">
        <v>#REF!</v>
      </c>
      <c r="O508" s="45">
        <v>0</v>
      </c>
      <c r="P508" s="45">
        <v>0</v>
      </c>
    </row>
    <row r="509" spans="12:16" ht="14.25" customHeight="1" x14ac:dyDescent="0.25">
      <c r="L509" s="45">
        <v>0</v>
      </c>
      <c r="M509" s="45">
        <v>0</v>
      </c>
      <c r="N509" s="46" t="e">
        <v>#REF!</v>
      </c>
      <c r="O509" s="45">
        <v>0</v>
      </c>
      <c r="P509" s="45">
        <v>0</v>
      </c>
    </row>
    <row r="510" spans="12:16" ht="14.25" customHeight="1" x14ac:dyDescent="0.25">
      <c r="L510" s="45">
        <v>0</v>
      </c>
      <c r="M510" s="45">
        <v>0</v>
      </c>
      <c r="N510" s="46" t="e">
        <v>#REF!</v>
      </c>
      <c r="O510" s="45">
        <v>0</v>
      </c>
      <c r="P510" s="45">
        <v>0</v>
      </c>
    </row>
    <row r="511" spans="12:16" ht="14.25" customHeight="1" x14ac:dyDescent="0.25">
      <c r="L511" s="45">
        <v>0</v>
      </c>
      <c r="M511" s="45">
        <v>0</v>
      </c>
      <c r="N511" s="46" t="e">
        <v>#REF!</v>
      </c>
      <c r="O511" s="45">
        <v>0</v>
      </c>
      <c r="P511" s="45">
        <v>0</v>
      </c>
    </row>
    <row r="512" spans="12:16" ht="14.25" customHeight="1" x14ac:dyDescent="0.25">
      <c r="L512" s="45">
        <v>0</v>
      </c>
      <c r="M512" s="45">
        <v>0</v>
      </c>
      <c r="N512" s="46" t="e">
        <v>#REF!</v>
      </c>
      <c r="O512" s="45">
        <v>0</v>
      </c>
      <c r="P512" s="45">
        <v>0</v>
      </c>
    </row>
    <row r="513" spans="12:16" ht="14.25" customHeight="1" x14ac:dyDescent="0.25">
      <c r="L513" s="45">
        <v>0</v>
      </c>
      <c r="M513" s="45">
        <v>0</v>
      </c>
      <c r="N513" s="46" t="e">
        <v>#REF!</v>
      </c>
      <c r="O513" s="45">
        <v>0</v>
      </c>
      <c r="P513" s="45">
        <v>0</v>
      </c>
    </row>
    <row r="514" spans="12:16" ht="14.25" customHeight="1" x14ac:dyDescent="0.25">
      <c r="L514" s="45">
        <v>0</v>
      </c>
      <c r="M514" s="45">
        <v>0</v>
      </c>
      <c r="N514" s="46" t="e">
        <v>#REF!</v>
      </c>
      <c r="O514" s="45">
        <v>0</v>
      </c>
      <c r="P514" s="45">
        <v>0</v>
      </c>
    </row>
    <row r="515" spans="12:16" ht="14.25" customHeight="1" x14ac:dyDescent="0.25">
      <c r="L515" s="45">
        <v>0</v>
      </c>
      <c r="M515" s="45">
        <v>0</v>
      </c>
      <c r="N515" s="46" t="e">
        <v>#REF!</v>
      </c>
      <c r="O515" s="45">
        <v>0</v>
      </c>
      <c r="P515" s="45">
        <v>0</v>
      </c>
    </row>
    <row r="516" spans="12:16" ht="14.25" customHeight="1" x14ac:dyDescent="0.25">
      <c r="L516" s="45">
        <v>0</v>
      </c>
      <c r="M516" s="45">
        <v>0</v>
      </c>
      <c r="N516" s="46" t="e">
        <v>#REF!</v>
      </c>
      <c r="O516" s="45">
        <v>0</v>
      </c>
      <c r="P516" s="45">
        <v>0</v>
      </c>
    </row>
    <row r="517" spans="12:16" ht="14.25" customHeight="1" x14ac:dyDescent="0.25">
      <c r="L517" s="45">
        <v>0</v>
      </c>
      <c r="M517" s="45">
        <v>0</v>
      </c>
      <c r="N517" s="46" t="e">
        <v>#REF!</v>
      </c>
      <c r="O517" s="45">
        <v>0</v>
      </c>
      <c r="P517" s="45">
        <v>0</v>
      </c>
    </row>
    <row r="518" spans="12:16" ht="14.25" customHeight="1" x14ac:dyDescent="0.25">
      <c r="L518" s="45">
        <v>0</v>
      </c>
      <c r="M518" s="45">
        <v>0</v>
      </c>
      <c r="N518" s="46" t="e">
        <v>#REF!</v>
      </c>
      <c r="O518" s="45">
        <v>0</v>
      </c>
      <c r="P518" s="45">
        <v>0</v>
      </c>
    </row>
    <row r="519" spans="12:16" ht="14.25" customHeight="1" x14ac:dyDescent="0.25">
      <c r="L519" s="45">
        <v>0</v>
      </c>
      <c r="M519" s="45">
        <v>0</v>
      </c>
      <c r="N519" s="46" t="e">
        <v>#REF!</v>
      </c>
      <c r="O519" s="45">
        <v>0</v>
      </c>
      <c r="P519" s="45">
        <v>0</v>
      </c>
    </row>
    <row r="520" spans="12:16" ht="14.25" customHeight="1" x14ac:dyDescent="0.25">
      <c r="L520" s="45">
        <v>0</v>
      </c>
      <c r="M520" s="45">
        <v>0</v>
      </c>
      <c r="N520" s="46" t="e">
        <v>#REF!</v>
      </c>
      <c r="O520" s="45">
        <v>0</v>
      </c>
      <c r="P520" s="45">
        <v>0</v>
      </c>
    </row>
    <row r="521" spans="12:16" ht="14.25" customHeight="1" x14ac:dyDescent="0.25">
      <c r="L521" s="45">
        <v>0</v>
      </c>
      <c r="M521" s="45">
        <v>0</v>
      </c>
      <c r="N521" s="46" t="e">
        <v>#REF!</v>
      </c>
      <c r="O521" s="45">
        <v>0</v>
      </c>
      <c r="P521" s="45">
        <v>0</v>
      </c>
    </row>
    <row r="522" spans="12:16" ht="14.25" customHeight="1" x14ac:dyDescent="0.25">
      <c r="L522" s="45">
        <v>0</v>
      </c>
      <c r="M522" s="45">
        <v>0</v>
      </c>
      <c r="N522" s="46" t="e">
        <v>#REF!</v>
      </c>
      <c r="O522" s="45">
        <v>0</v>
      </c>
      <c r="P522" s="45">
        <v>0</v>
      </c>
    </row>
    <row r="523" spans="12:16" ht="14.25" customHeight="1" x14ac:dyDescent="0.25">
      <c r="L523" s="45">
        <v>0</v>
      </c>
      <c r="M523" s="45">
        <v>0</v>
      </c>
      <c r="N523" s="46" t="e">
        <v>#REF!</v>
      </c>
      <c r="O523" s="45">
        <v>0</v>
      </c>
      <c r="P523" s="45">
        <v>0</v>
      </c>
    </row>
    <row r="524" spans="12:16" ht="14.25" customHeight="1" x14ac:dyDescent="0.25">
      <c r="L524" s="45">
        <v>0</v>
      </c>
      <c r="M524" s="45">
        <v>0</v>
      </c>
      <c r="N524" s="46" t="e">
        <v>#REF!</v>
      </c>
      <c r="O524" s="45">
        <v>0</v>
      </c>
      <c r="P524" s="45">
        <v>0</v>
      </c>
    </row>
    <row r="525" spans="12:16" ht="14.25" customHeight="1" x14ac:dyDescent="0.25">
      <c r="L525" s="45">
        <v>0</v>
      </c>
      <c r="M525" s="45">
        <v>0</v>
      </c>
      <c r="N525" s="46" t="e">
        <v>#REF!</v>
      </c>
      <c r="O525" s="45">
        <v>0</v>
      </c>
      <c r="P525" s="45">
        <v>0</v>
      </c>
    </row>
    <row r="526" spans="12:16" ht="14.25" customHeight="1" x14ac:dyDescent="0.25">
      <c r="L526" s="45">
        <v>0</v>
      </c>
      <c r="M526" s="45">
        <v>0</v>
      </c>
      <c r="N526" s="46" t="e">
        <v>#REF!</v>
      </c>
      <c r="O526" s="45">
        <v>0</v>
      </c>
      <c r="P526" s="45">
        <v>0</v>
      </c>
    </row>
    <row r="527" spans="12:16" ht="14.25" customHeight="1" x14ac:dyDescent="0.25">
      <c r="L527" s="45">
        <v>0</v>
      </c>
      <c r="M527" s="45">
        <v>0</v>
      </c>
      <c r="N527" s="46" t="e">
        <v>#REF!</v>
      </c>
      <c r="O527" s="45">
        <v>0</v>
      </c>
      <c r="P527" s="45">
        <v>0</v>
      </c>
    </row>
    <row r="528" spans="12:16" ht="14.25" customHeight="1" x14ac:dyDescent="0.25">
      <c r="L528" s="45">
        <v>0</v>
      </c>
      <c r="M528" s="45">
        <v>0</v>
      </c>
      <c r="N528" s="46" t="e">
        <v>#REF!</v>
      </c>
      <c r="O528" s="45">
        <v>0</v>
      </c>
      <c r="P528" s="45">
        <v>0</v>
      </c>
    </row>
    <row r="529" spans="12:16" ht="14.25" customHeight="1" x14ac:dyDescent="0.25">
      <c r="L529" s="45">
        <v>0</v>
      </c>
      <c r="M529" s="45">
        <v>0</v>
      </c>
      <c r="N529" s="46" t="e">
        <v>#REF!</v>
      </c>
      <c r="O529" s="45">
        <v>0</v>
      </c>
      <c r="P529" s="45">
        <v>0</v>
      </c>
    </row>
    <row r="530" spans="12:16" ht="14.25" customHeight="1" x14ac:dyDescent="0.25">
      <c r="L530" s="45">
        <v>0</v>
      </c>
      <c r="M530" s="45">
        <v>0</v>
      </c>
      <c r="N530" s="46" t="e">
        <v>#REF!</v>
      </c>
      <c r="O530" s="45">
        <v>0</v>
      </c>
      <c r="P530" s="45">
        <v>0</v>
      </c>
    </row>
    <row r="531" spans="12:16" ht="14.25" customHeight="1" x14ac:dyDescent="0.25">
      <c r="L531" s="45">
        <v>0</v>
      </c>
      <c r="M531" s="45">
        <v>0</v>
      </c>
      <c r="N531" s="46" t="e">
        <v>#REF!</v>
      </c>
      <c r="O531" s="45">
        <v>0</v>
      </c>
      <c r="P531" s="45">
        <v>0</v>
      </c>
    </row>
    <row r="532" spans="12:16" ht="14.25" customHeight="1" x14ac:dyDescent="0.25">
      <c r="L532" s="45">
        <v>0</v>
      </c>
      <c r="M532" s="45">
        <v>0</v>
      </c>
      <c r="N532" s="46" t="e">
        <v>#REF!</v>
      </c>
      <c r="O532" s="45">
        <v>0</v>
      </c>
      <c r="P532" s="45">
        <v>0</v>
      </c>
    </row>
    <row r="533" spans="12:16" ht="14.25" customHeight="1" x14ac:dyDescent="0.25">
      <c r="L533" s="45">
        <v>0</v>
      </c>
      <c r="M533" s="45">
        <v>0</v>
      </c>
      <c r="N533" s="46" t="e">
        <v>#REF!</v>
      </c>
      <c r="O533" s="45">
        <v>0</v>
      </c>
      <c r="P533" s="45">
        <v>0</v>
      </c>
    </row>
    <row r="534" spans="12:16" ht="14.25" customHeight="1" x14ac:dyDescent="0.25">
      <c r="L534" s="45">
        <v>0</v>
      </c>
      <c r="M534" s="45">
        <v>0</v>
      </c>
      <c r="N534" s="46" t="e">
        <v>#REF!</v>
      </c>
      <c r="O534" s="45">
        <v>0</v>
      </c>
      <c r="P534" s="45">
        <v>0</v>
      </c>
    </row>
    <row r="535" spans="12:16" ht="14.25" customHeight="1" x14ac:dyDescent="0.25">
      <c r="L535" s="45">
        <v>0</v>
      </c>
      <c r="M535" s="45">
        <v>0</v>
      </c>
      <c r="N535" s="46" t="e">
        <v>#REF!</v>
      </c>
      <c r="O535" s="45">
        <v>0</v>
      </c>
      <c r="P535" s="45">
        <v>0</v>
      </c>
    </row>
    <row r="536" spans="12:16" ht="14.25" customHeight="1" x14ac:dyDescent="0.25">
      <c r="L536" s="45">
        <v>0</v>
      </c>
      <c r="M536" s="45">
        <v>0</v>
      </c>
      <c r="N536" s="46" t="e">
        <v>#REF!</v>
      </c>
      <c r="O536" s="45">
        <v>0</v>
      </c>
      <c r="P536" s="45">
        <v>0</v>
      </c>
    </row>
    <row r="537" spans="12:16" ht="14.25" customHeight="1" x14ac:dyDescent="0.25">
      <c r="L537" s="45">
        <v>0</v>
      </c>
      <c r="M537" s="45">
        <v>0</v>
      </c>
      <c r="N537" s="46" t="e">
        <v>#REF!</v>
      </c>
      <c r="O537" s="45">
        <v>0</v>
      </c>
      <c r="P537" s="45">
        <v>0</v>
      </c>
    </row>
    <row r="538" spans="12:16" ht="14.25" customHeight="1" x14ac:dyDescent="0.25">
      <c r="L538" s="45">
        <v>0</v>
      </c>
      <c r="M538" s="45">
        <v>0</v>
      </c>
      <c r="N538" s="46" t="e">
        <v>#REF!</v>
      </c>
      <c r="O538" s="45">
        <v>0</v>
      </c>
      <c r="P538" s="45">
        <v>0</v>
      </c>
    </row>
    <row r="539" spans="12:16" ht="14.25" customHeight="1" x14ac:dyDescent="0.25">
      <c r="L539" s="45">
        <v>0</v>
      </c>
      <c r="M539" s="45">
        <v>0</v>
      </c>
      <c r="N539" s="46" t="e">
        <v>#REF!</v>
      </c>
      <c r="O539" s="45">
        <v>0</v>
      </c>
      <c r="P539" s="45">
        <v>0</v>
      </c>
    </row>
    <row r="540" spans="12:16" ht="14.25" customHeight="1" x14ac:dyDescent="0.25">
      <c r="L540" s="45">
        <v>0</v>
      </c>
      <c r="M540" s="45">
        <v>0</v>
      </c>
      <c r="N540" s="46" t="e">
        <v>#REF!</v>
      </c>
      <c r="O540" s="45">
        <v>0</v>
      </c>
      <c r="P540" s="45">
        <v>0</v>
      </c>
    </row>
    <row r="541" spans="12:16" ht="14.25" customHeight="1" x14ac:dyDescent="0.25">
      <c r="L541" s="45">
        <v>0</v>
      </c>
      <c r="M541" s="45">
        <v>0</v>
      </c>
      <c r="N541" s="46" t="e">
        <v>#REF!</v>
      </c>
      <c r="O541" s="45">
        <v>0</v>
      </c>
      <c r="P541" s="45">
        <v>0</v>
      </c>
    </row>
    <row r="542" spans="12:16" ht="14.25" customHeight="1" x14ac:dyDescent="0.25">
      <c r="L542" s="45">
        <v>0</v>
      </c>
      <c r="M542" s="45">
        <v>0</v>
      </c>
      <c r="N542" s="46" t="e">
        <v>#REF!</v>
      </c>
      <c r="O542" s="45">
        <v>0</v>
      </c>
      <c r="P542" s="45">
        <v>0</v>
      </c>
    </row>
    <row r="543" spans="12:16" ht="14.25" customHeight="1" x14ac:dyDescent="0.25">
      <c r="L543" s="45">
        <v>0</v>
      </c>
      <c r="M543" s="45">
        <v>0</v>
      </c>
      <c r="N543" s="46" t="e">
        <v>#REF!</v>
      </c>
      <c r="O543" s="45">
        <v>0</v>
      </c>
      <c r="P543" s="45">
        <v>0</v>
      </c>
    </row>
    <row r="544" spans="12:16" ht="14.25" customHeight="1" x14ac:dyDescent="0.25">
      <c r="L544" s="45">
        <v>0</v>
      </c>
      <c r="M544" s="45">
        <v>0</v>
      </c>
      <c r="N544" s="46" t="e">
        <v>#REF!</v>
      </c>
      <c r="O544" s="45">
        <v>0</v>
      </c>
      <c r="P544" s="45">
        <v>0</v>
      </c>
    </row>
    <row r="545" spans="12:16" ht="14.25" customHeight="1" x14ac:dyDescent="0.25">
      <c r="L545" s="45">
        <v>0</v>
      </c>
      <c r="M545" s="45">
        <v>0</v>
      </c>
      <c r="N545" s="46" t="e">
        <v>#REF!</v>
      </c>
      <c r="O545" s="45">
        <v>0</v>
      </c>
      <c r="P545" s="45">
        <v>0</v>
      </c>
    </row>
    <row r="546" spans="12:16" ht="14.25" customHeight="1" x14ac:dyDescent="0.25">
      <c r="L546" s="45">
        <v>0</v>
      </c>
      <c r="M546" s="45">
        <v>0</v>
      </c>
      <c r="N546" s="46" t="e">
        <v>#REF!</v>
      </c>
      <c r="O546" s="45">
        <v>0</v>
      </c>
      <c r="P546" s="45">
        <v>0</v>
      </c>
    </row>
    <row r="547" spans="12:16" ht="14.25" customHeight="1" x14ac:dyDescent="0.25">
      <c r="L547" s="45">
        <v>0</v>
      </c>
      <c r="M547" s="45">
        <v>0</v>
      </c>
      <c r="N547" s="46" t="e">
        <v>#REF!</v>
      </c>
      <c r="O547" s="45">
        <v>0</v>
      </c>
      <c r="P547" s="45">
        <v>0</v>
      </c>
    </row>
    <row r="548" spans="12:16" ht="14.25" customHeight="1" x14ac:dyDescent="0.25">
      <c r="L548" s="45">
        <v>0</v>
      </c>
      <c r="M548" s="45">
        <v>0</v>
      </c>
      <c r="N548" s="46" t="e">
        <v>#REF!</v>
      </c>
      <c r="O548" s="45">
        <v>0</v>
      </c>
      <c r="P548" s="45">
        <v>0</v>
      </c>
    </row>
    <row r="549" spans="12:16" ht="14.25" customHeight="1" x14ac:dyDescent="0.25">
      <c r="L549" s="45">
        <v>0</v>
      </c>
      <c r="M549" s="45">
        <v>0</v>
      </c>
      <c r="N549" s="46" t="e">
        <v>#REF!</v>
      </c>
      <c r="O549" s="45">
        <v>0</v>
      </c>
      <c r="P549" s="45">
        <v>0</v>
      </c>
    </row>
    <row r="550" spans="12:16" ht="14.25" customHeight="1" x14ac:dyDescent="0.25">
      <c r="L550" s="45">
        <v>0</v>
      </c>
      <c r="M550" s="45">
        <v>0</v>
      </c>
      <c r="N550" s="46" t="e">
        <v>#REF!</v>
      </c>
      <c r="O550" s="45">
        <v>0</v>
      </c>
      <c r="P550" s="45">
        <v>0</v>
      </c>
    </row>
    <row r="551" spans="12:16" ht="14.25" customHeight="1" x14ac:dyDescent="0.25">
      <c r="L551" s="45">
        <v>0</v>
      </c>
      <c r="M551" s="45">
        <v>0</v>
      </c>
      <c r="N551" s="46" t="e">
        <v>#REF!</v>
      </c>
      <c r="O551" s="45">
        <v>0</v>
      </c>
      <c r="P551" s="45">
        <v>0</v>
      </c>
    </row>
    <row r="552" spans="12:16" ht="14.25" customHeight="1" x14ac:dyDescent="0.25">
      <c r="L552" s="45">
        <v>0</v>
      </c>
      <c r="M552" s="45">
        <v>0</v>
      </c>
      <c r="N552" s="46" t="e">
        <v>#REF!</v>
      </c>
      <c r="O552" s="45">
        <v>0</v>
      </c>
      <c r="P552" s="45">
        <v>0</v>
      </c>
    </row>
    <row r="553" spans="12:16" ht="14.25" customHeight="1" x14ac:dyDescent="0.25">
      <c r="L553" s="45">
        <v>0</v>
      </c>
      <c r="M553" s="45">
        <v>0</v>
      </c>
      <c r="N553" s="46" t="e">
        <v>#REF!</v>
      </c>
      <c r="O553" s="45">
        <v>0</v>
      </c>
      <c r="P553" s="45">
        <v>0</v>
      </c>
    </row>
    <row r="554" spans="12:16" ht="14.25" customHeight="1" x14ac:dyDescent="0.25">
      <c r="L554" s="45">
        <v>0</v>
      </c>
      <c r="M554" s="45">
        <v>0</v>
      </c>
      <c r="N554" s="46" t="e">
        <v>#REF!</v>
      </c>
      <c r="O554" s="45">
        <v>0</v>
      </c>
      <c r="P554" s="45">
        <v>0</v>
      </c>
    </row>
    <row r="555" spans="12:16" ht="14.25" customHeight="1" x14ac:dyDescent="0.25">
      <c r="L555" s="45">
        <v>0</v>
      </c>
      <c r="M555" s="45">
        <v>0</v>
      </c>
      <c r="N555" s="46" t="e">
        <v>#REF!</v>
      </c>
      <c r="O555" s="45">
        <v>0</v>
      </c>
      <c r="P555" s="45">
        <v>0</v>
      </c>
    </row>
    <row r="556" spans="12:16" ht="14.25" customHeight="1" x14ac:dyDescent="0.25">
      <c r="L556" s="45">
        <v>0</v>
      </c>
      <c r="M556" s="45">
        <v>0</v>
      </c>
      <c r="N556" s="46" t="e">
        <v>#REF!</v>
      </c>
      <c r="O556" s="45">
        <v>0</v>
      </c>
      <c r="P556" s="45">
        <v>0</v>
      </c>
    </row>
    <row r="557" spans="12:16" ht="14.25" customHeight="1" x14ac:dyDescent="0.25">
      <c r="L557" s="45">
        <v>0</v>
      </c>
      <c r="M557" s="45">
        <v>0</v>
      </c>
      <c r="N557" s="46" t="e">
        <v>#REF!</v>
      </c>
      <c r="O557" s="45">
        <v>0</v>
      </c>
      <c r="P557" s="45">
        <v>0</v>
      </c>
    </row>
    <row r="558" spans="12:16" ht="14.25" customHeight="1" x14ac:dyDescent="0.25">
      <c r="L558" s="45">
        <v>0</v>
      </c>
      <c r="M558" s="45">
        <v>0</v>
      </c>
      <c r="N558" s="46" t="e">
        <v>#REF!</v>
      </c>
      <c r="O558" s="45">
        <v>0</v>
      </c>
      <c r="P558" s="45">
        <v>0</v>
      </c>
    </row>
    <row r="559" spans="12:16" ht="14.25" customHeight="1" x14ac:dyDescent="0.25">
      <c r="L559" s="45">
        <v>0</v>
      </c>
      <c r="M559" s="45">
        <v>0</v>
      </c>
      <c r="N559" s="46" t="e">
        <v>#REF!</v>
      </c>
      <c r="O559" s="45">
        <v>0</v>
      </c>
      <c r="P559" s="45">
        <v>0</v>
      </c>
    </row>
    <row r="560" spans="12:16" ht="14.25" customHeight="1" x14ac:dyDescent="0.25">
      <c r="L560" s="45">
        <v>0</v>
      </c>
      <c r="M560" s="45">
        <v>0</v>
      </c>
      <c r="N560" s="46" t="e">
        <v>#REF!</v>
      </c>
      <c r="O560" s="45">
        <v>0</v>
      </c>
      <c r="P560" s="45">
        <v>0</v>
      </c>
    </row>
    <row r="561" spans="12:16" ht="14.25" customHeight="1" x14ac:dyDescent="0.25">
      <c r="L561" s="45">
        <v>0</v>
      </c>
      <c r="M561" s="45">
        <v>0</v>
      </c>
      <c r="N561" s="46" t="e">
        <v>#REF!</v>
      </c>
      <c r="O561" s="45">
        <v>0</v>
      </c>
      <c r="P561" s="45">
        <v>0</v>
      </c>
    </row>
    <row r="562" spans="12:16" ht="14.25" customHeight="1" x14ac:dyDescent="0.25">
      <c r="L562" s="45">
        <v>0</v>
      </c>
      <c r="M562" s="45">
        <v>0</v>
      </c>
      <c r="N562" s="46" t="e">
        <v>#REF!</v>
      </c>
      <c r="O562" s="45">
        <v>0</v>
      </c>
      <c r="P562" s="45">
        <v>0</v>
      </c>
    </row>
    <row r="563" spans="12:16" ht="14.25" customHeight="1" x14ac:dyDescent="0.25">
      <c r="L563" s="45">
        <v>0</v>
      </c>
      <c r="M563" s="45">
        <v>0</v>
      </c>
      <c r="N563" s="46" t="e">
        <v>#REF!</v>
      </c>
      <c r="O563" s="45">
        <v>0</v>
      </c>
      <c r="P563" s="45">
        <v>0</v>
      </c>
    </row>
    <row r="564" spans="12:16" ht="14.25" customHeight="1" x14ac:dyDescent="0.25">
      <c r="L564" s="45">
        <v>0</v>
      </c>
      <c r="M564" s="45">
        <v>0</v>
      </c>
      <c r="N564" s="46" t="e">
        <v>#REF!</v>
      </c>
      <c r="O564" s="45">
        <v>0</v>
      </c>
      <c r="P564" s="45">
        <v>0</v>
      </c>
    </row>
    <row r="565" spans="12:16" ht="14.25" customHeight="1" x14ac:dyDescent="0.25">
      <c r="L565" s="45">
        <v>0</v>
      </c>
      <c r="M565" s="45">
        <v>0</v>
      </c>
      <c r="N565" s="46" t="e">
        <v>#REF!</v>
      </c>
      <c r="O565" s="45">
        <v>0</v>
      </c>
      <c r="P565" s="45">
        <v>0</v>
      </c>
    </row>
    <row r="566" spans="12:16" ht="14.25" customHeight="1" x14ac:dyDescent="0.25">
      <c r="L566" s="45">
        <v>0</v>
      </c>
      <c r="M566" s="45">
        <v>0</v>
      </c>
      <c r="N566" s="46" t="e">
        <v>#REF!</v>
      </c>
      <c r="O566" s="45">
        <v>0</v>
      </c>
      <c r="P566" s="45">
        <v>0</v>
      </c>
    </row>
    <row r="567" spans="12:16" ht="14.25" customHeight="1" x14ac:dyDescent="0.25">
      <c r="L567" s="45">
        <v>0</v>
      </c>
      <c r="M567" s="45">
        <v>0</v>
      </c>
      <c r="N567" s="46" t="e">
        <v>#REF!</v>
      </c>
      <c r="O567" s="45">
        <v>0</v>
      </c>
      <c r="P567" s="45">
        <v>0</v>
      </c>
    </row>
    <row r="568" spans="12:16" ht="14.25" customHeight="1" x14ac:dyDescent="0.25">
      <c r="L568" s="45">
        <v>0</v>
      </c>
      <c r="M568" s="45">
        <v>0</v>
      </c>
      <c r="N568" s="46" t="e">
        <v>#REF!</v>
      </c>
      <c r="O568" s="45">
        <v>0</v>
      </c>
      <c r="P568" s="45">
        <v>0</v>
      </c>
    </row>
    <row r="569" spans="12:16" ht="14.25" customHeight="1" x14ac:dyDescent="0.25">
      <c r="L569" s="45">
        <v>0</v>
      </c>
      <c r="M569" s="45">
        <v>0</v>
      </c>
      <c r="N569" s="46" t="e">
        <v>#REF!</v>
      </c>
      <c r="O569" s="45">
        <v>0</v>
      </c>
      <c r="P569" s="45">
        <v>0</v>
      </c>
    </row>
    <row r="570" spans="12:16" ht="14.25" customHeight="1" x14ac:dyDescent="0.25">
      <c r="L570" s="45">
        <v>0</v>
      </c>
      <c r="M570" s="45">
        <v>0</v>
      </c>
      <c r="N570" s="46" t="e">
        <v>#REF!</v>
      </c>
      <c r="O570" s="45">
        <v>0</v>
      </c>
      <c r="P570" s="45">
        <v>0</v>
      </c>
    </row>
    <row r="571" spans="12:16" ht="14.25" customHeight="1" x14ac:dyDescent="0.25">
      <c r="L571" s="45">
        <v>0</v>
      </c>
      <c r="M571" s="45">
        <v>0</v>
      </c>
      <c r="N571" s="46" t="e">
        <v>#REF!</v>
      </c>
      <c r="O571" s="45">
        <v>0</v>
      </c>
      <c r="P571" s="45">
        <v>0</v>
      </c>
    </row>
    <row r="572" spans="12:16" ht="14.25" customHeight="1" x14ac:dyDescent="0.25">
      <c r="L572" s="45">
        <v>0</v>
      </c>
      <c r="M572" s="45">
        <v>0</v>
      </c>
      <c r="N572" s="46" t="e">
        <v>#REF!</v>
      </c>
      <c r="O572" s="45">
        <v>0</v>
      </c>
      <c r="P572" s="45">
        <v>0</v>
      </c>
    </row>
    <row r="573" spans="12:16" ht="14.25" customHeight="1" x14ac:dyDescent="0.25">
      <c r="L573" s="45">
        <v>0</v>
      </c>
      <c r="M573" s="45">
        <v>0</v>
      </c>
      <c r="N573" s="46" t="e">
        <v>#REF!</v>
      </c>
      <c r="O573" s="45">
        <v>0</v>
      </c>
      <c r="P573" s="45">
        <v>0</v>
      </c>
    </row>
    <row r="574" spans="12:16" ht="14.25" customHeight="1" x14ac:dyDescent="0.25">
      <c r="L574" s="45">
        <v>0</v>
      </c>
      <c r="M574" s="45">
        <v>0</v>
      </c>
      <c r="N574" s="46" t="e">
        <v>#REF!</v>
      </c>
      <c r="O574" s="45">
        <v>0</v>
      </c>
      <c r="P574" s="45">
        <v>0</v>
      </c>
    </row>
    <row r="575" spans="12:16" ht="14.25" customHeight="1" x14ac:dyDescent="0.25">
      <c r="L575" s="45">
        <v>0</v>
      </c>
      <c r="M575" s="45">
        <v>0</v>
      </c>
      <c r="N575" s="46" t="e">
        <v>#REF!</v>
      </c>
      <c r="O575" s="45">
        <v>0</v>
      </c>
      <c r="P575" s="45">
        <v>0</v>
      </c>
    </row>
    <row r="576" spans="12:16" ht="14.25" customHeight="1" x14ac:dyDescent="0.25">
      <c r="L576" s="45">
        <v>0</v>
      </c>
      <c r="M576" s="45">
        <v>0</v>
      </c>
      <c r="N576" s="46" t="e">
        <v>#REF!</v>
      </c>
      <c r="O576" s="45">
        <v>0</v>
      </c>
      <c r="P576" s="45">
        <v>0</v>
      </c>
    </row>
    <row r="577" spans="12:16" ht="14.25" customHeight="1" x14ac:dyDescent="0.25">
      <c r="L577" s="45">
        <v>0</v>
      </c>
      <c r="M577" s="45">
        <v>0</v>
      </c>
      <c r="N577" s="46" t="e">
        <v>#REF!</v>
      </c>
      <c r="O577" s="45">
        <v>0</v>
      </c>
      <c r="P577" s="45">
        <v>0</v>
      </c>
    </row>
    <row r="578" spans="12:16" ht="14.25" customHeight="1" x14ac:dyDescent="0.25">
      <c r="L578" s="45">
        <v>0</v>
      </c>
      <c r="M578" s="45">
        <v>0</v>
      </c>
      <c r="N578" s="46" t="e">
        <v>#REF!</v>
      </c>
      <c r="O578" s="45">
        <v>0</v>
      </c>
      <c r="P578" s="45">
        <v>0</v>
      </c>
    </row>
    <row r="579" spans="12:16" ht="14.25" customHeight="1" x14ac:dyDescent="0.25">
      <c r="L579" s="45">
        <v>0</v>
      </c>
      <c r="M579" s="45">
        <v>0</v>
      </c>
      <c r="N579" s="46" t="e">
        <v>#REF!</v>
      </c>
      <c r="O579" s="45">
        <v>0</v>
      </c>
      <c r="P579" s="45">
        <v>0</v>
      </c>
    </row>
    <row r="580" spans="12:16" ht="14.25" customHeight="1" x14ac:dyDescent="0.25">
      <c r="L580" s="45">
        <v>0</v>
      </c>
      <c r="M580" s="45">
        <v>0</v>
      </c>
      <c r="N580" s="46" t="e">
        <v>#REF!</v>
      </c>
      <c r="O580" s="45">
        <v>0</v>
      </c>
      <c r="P580" s="45">
        <v>0</v>
      </c>
    </row>
    <row r="581" spans="12:16" ht="14.25" customHeight="1" x14ac:dyDescent="0.25">
      <c r="L581" s="45">
        <v>0</v>
      </c>
      <c r="M581" s="45">
        <v>0</v>
      </c>
      <c r="N581" s="46" t="e">
        <v>#REF!</v>
      </c>
      <c r="O581" s="45">
        <v>0</v>
      </c>
      <c r="P581" s="45">
        <v>0</v>
      </c>
    </row>
    <row r="582" spans="12:16" ht="14.25" customHeight="1" x14ac:dyDescent="0.25">
      <c r="L582" s="45">
        <v>0</v>
      </c>
      <c r="M582" s="45">
        <v>0</v>
      </c>
      <c r="N582" s="46" t="e">
        <v>#REF!</v>
      </c>
      <c r="O582" s="45">
        <v>0</v>
      </c>
      <c r="P582" s="45">
        <v>0</v>
      </c>
    </row>
    <row r="583" spans="12:16" ht="14.25" customHeight="1" x14ac:dyDescent="0.25">
      <c r="L583" s="45">
        <v>0</v>
      </c>
      <c r="M583" s="45">
        <v>0</v>
      </c>
      <c r="N583" s="46" t="e">
        <v>#REF!</v>
      </c>
      <c r="O583" s="45">
        <v>0</v>
      </c>
      <c r="P583" s="45">
        <v>0</v>
      </c>
    </row>
    <row r="584" spans="12:16" ht="14.25" customHeight="1" x14ac:dyDescent="0.25">
      <c r="L584" s="45">
        <v>0</v>
      </c>
      <c r="M584" s="45">
        <v>0</v>
      </c>
      <c r="N584" s="46" t="e">
        <v>#REF!</v>
      </c>
      <c r="O584" s="45">
        <v>0</v>
      </c>
      <c r="P584" s="45">
        <v>0</v>
      </c>
    </row>
    <row r="585" spans="12:16" ht="14.25" customHeight="1" x14ac:dyDescent="0.25">
      <c r="L585" s="45">
        <v>0</v>
      </c>
      <c r="M585" s="45">
        <v>0</v>
      </c>
      <c r="N585" s="46" t="e">
        <v>#REF!</v>
      </c>
      <c r="O585" s="45">
        <v>0</v>
      </c>
      <c r="P585" s="45">
        <v>0</v>
      </c>
    </row>
    <row r="586" spans="12:16" ht="14.25" customHeight="1" x14ac:dyDescent="0.25">
      <c r="L586" s="45">
        <v>0</v>
      </c>
      <c r="M586" s="45">
        <v>0</v>
      </c>
      <c r="N586" s="46" t="e">
        <v>#REF!</v>
      </c>
      <c r="O586" s="45">
        <v>0</v>
      </c>
      <c r="P586" s="45">
        <v>0</v>
      </c>
    </row>
    <row r="587" spans="12:16" ht="14.25" customHeight="1" x14ac:dyDescent="0.25">
      <c r="L587" s="45">
        <v>0</v>
      </c>
      <c r="M587" s="45">
        <v>0</v>
      </c>
      <c r="N587" s="46" t="e">
        <v>#REF!</v>
      </c>
      <c r="O587" s="45">
        <v>0</v>
      </c>
      <c r="P587" s="45">
        <v>0</v>
      </c>
    </row>
    <row r="588" spans="12:16" ht="14.25" customHeight="1" x14ac:dyDescent="0.25">
      <c r="L588" s="45">
        <v>0</v>
      </c>
      <c r="M588" s="45">
        <v>0</v>
      </c>
      <c r="N588" s="46" t="e">
        <v>#REF!</v>
      </c>
      <c r="O588" s="45">
        <v>0</v>
      </c>
      <c r="P588" s="45">
        <v>0</v>
      </c>
    </row>
    <row r="589" spans="12:16" ht="14.25" customHeight="1" x14ac:dyDescent="0.25">
      <c r="L589" s="45">
        <v>0</v>
      </c>
      <c r="M589" s="45">
        <v>0</v>
      </c>
      <c r="N589" s="46" t="e">
        <v>#REF!</v>
      </c>
      <c r="O589" s="45">
        <v>0</v>
      </c>
      <c r="P589" s="45">
        <v>0</v>
      </c>
    </row>
    <row r="590" spans="12:16" ht="14.25" customHeight="1" x14ac:dyDescent="0.25">
      <c r="L590" s="45">
        <v>0</v>
      </c>
      <c r="M590" s="45">
        <v>0</v>
      </c>
      <c r="N590" s="46" t="e">
        <v>#REF!</v>
      </c>
      <c r="O590" s="45">
        <v>0</v>
      </c>
      <c r="P590" s="45">
        <v>0</v>
      </c>
    </row>
    <row r="591" spans="12:16" ht="14.25" customHeight="1" x14ac:dyDescent="0.25">
      <c r="L591" s="45">
        <v>0</v>
      </c>
      <c r="M591" s="45">
        <v>0</v>
      </c>
      <c r="N591" s="46" t="e">
        <v>#REF!</v>
      </c>
      <c r="O591" s="45">
        <v>0</v>
      </c>
      <c r="P591" s="45">
        <v>0</v>
      </c>
    </row>
    <row r="592" spans="12:16" ht="14.25" customHeight="1" x14ac:dyDescent="0.25">
      <c r="L592" s="45">
        <v>0</v>
      </c>
      <c r="M592" s="45">
        <v>0</v>
      </c>
      <c r="N592" s="46" t="e">
        <v>#REF!</v>
      </c>
      <c r="O592" s="45">
        <v>0</v>
      </c>
      <c r="P592" s="45">
        <v>0</v>
      </c>
    </row>
    <row r="593" spans="12:16" ht="14.25" customHeight="1" x14ac:dyDescent="0.25">
      <c r="L593" s="45">
        <v>0</v>
      </c>
      <c r="M593" s="45">
        <v>0</v>
      </c>
      <c r="N593" s="46" t="e">
        <v>#REF!</v>
      </c>
      <c r="O593" s="45">
        <v>0</v>
      </c>
      <c r="P593" s="45">
        <v>0</v>
      </c>
    </row>
    <row r="594" spans="12:16" ht="14.25" customHeight="1" x14ac:dyDescent="0.25">
      <c r="L594" s="45">
        <v>0</v>
      </c>
      <c r="M594" s="45">
        <v>0</v>
      </c>
      <c r="N594" s="46" t="e">
        <v>#REF!</v>
      </c>
      <c r="O594" s="45">
        <v>0</v>
      </c>
      <c r="P594" s="45">
        <v>0</v>
      </c>
    </row>
    <row r="595" spans="12:16" ht="14.25" customHeight="1" x14ac:dyDescent="0.25">
      <c r="L595" s="45">
        <v>0</v>
      </c>
      <c r="M595" s="45">
        <v>0</v>
      </c>
      <c r="N595" s="46" t="e">
        <v>#REF!</v>
      </c>
      <c r="O595" s="45">
        <v>0</v>
      </c>
      <c r="P595" s="45">
        <v>0</v>
      </c>
    </row>
    <row r="596" spans="12:16" ht="14.25" customHeight="1" x14ac:dyDescent="0.25">
      <c r="L596" s="45">
        <v>0</v>
      </c>
      <c r="M596" s="45">
        <v>0</v>
      </c>
      <c r="N596" s="46" t="e">
        <v>#REF!</v>
      </c>
      <c r="O596" s="45">
        <v>0</v>
      </c>
      <c r="P596" s="45">
        <v>0</v>
      </c>
    </row>
    <row r="597" spans="12:16" ht="14.25" customHeight="1" x14ac:dyDescent="0.25">
      <c r="L597" s="45">
        <v>0</v>
      </c>
      <c r="M597" s="45">
        <v>0</v>
      </c>
      <c r="N597" s="46" t="e">
        <v>#REF!</v>
      </c>
      <c r="O597" s="45">
        <v>0</v>
      </c>
      <c r="P597" s="45">
        <v>0</v>
      </c>
    </row>
    <row r="598" spans="12:16" ht="14.25" customHeight="1" x14ac:dyDescent="0.25">
      <c r="L598" s="45">
        <v>0</v>
      </c>
      <c r="M598" s="45">
        <v>0</v>
      </c>
      <c r="N598" s="46" t="e">
        <v>#REF!</v>
      </c>
      <c r="O598" s="45">
        <v>0</v>
      </c>
      <c r="P598" s="45">
        <v>0</v>
      </c>
    </row>
    <row r="599" spans="12:16" ht="14.25" customHeight="1" x14ac:dyDescent="0.25">
      <c r="L599" s="45">
        <v>0</v>
      </c>
      <c r="M599" s="45">
        <v>0</v>
      </c>
      <c r="N599" s="46" t="e">
        <v>#REF!</v>
      </c>
      <c r="O599" s="45">
        <v>0</v>
      </c>
      <c r="P599" s="45">
        <v>0</v>
      </c>
    </row>
    <row r="600" spans="12:16" ht="14.25" customHeight="1" x14ac:dyDescent="0.25">
      <c r="L600" s="45">
        <v>0</v>
      </c>
      <c r="M600" s="45">
        <v>0</v>
      </c>
      <c r="N600" s="46" t="e">
        <v>#REF!</v>
      </c>
      <c r="O600" s="45">
        <v>0</v>
      </c>
      <c r="P600" s="45">
        <v>0</v>
      </c>
    </row>
    <row r="601" spans="12:16" ht="14.25" customHeight="1" x14ac:dyDescent="0.25">
      <c r="L601" s="45">
        <v>0</v>
      </c>
      <c r="M601" s="45">
        <v>0</v>
      </c>
      <c r="N601" s="46" t="e">
        <v>#REF!</v>
      </c>
      <c r="O601" s="45">
        <v>0</v>
      </c>
      <c r="P601" s="45">
        <v>0</v>
      </c>
    </row>
    <row r="602" spans="12:16" ht="14.25" customHeight="1" x14ac:dyDescent="0.25">
      <c r="L602" s="45">
        <v>0</v>
      </c>
      <c r="M602" s="45">
        <v>0</v>
      </c>
      <c r="N602" s="46" t="e">
        <v>#REF!</v>
      </c>
      <c r="O602" s="45">
        <v>0</v>
      </c>
      <c r="P602" s="45">
        <v>0</v>
      </c>
    </row>
    <row r="603" spans="12:16" ht="14.25" customHeight="1" x14ac:dyDescent="0.25">
      <c r="L603" s="45">
        <v>0</v>
      </c>
      <c r="M603" s="45">
        <v>0</v>
      </c>
      <c r="N603" s="46" t="e">
        <v>#REF!</v>
      </c>
      <c r="O603" s="45">
        <v>0</v>
      </c>
      <c r="P603" s="45">
        <v>0</v>
      </c>
    </row>
    <row r="604" spans="12:16" ht="14.25" customHeight="1" x14ac:dyDescent="0.25">
      <c r="L604" s="45">
        <v>0</v>
      </c>
      <c r="M604" s="45">
        <v>0</v>
      </c>
      <c r="N604" s="46" t="e">
        <v>#REF!</v>
      </c>
      <c r="O604" s="45">
        <v>0</v>
      </c>
      <c r="P604" s="45">
        <v>0</v>
      </c>
    </row>
    <row r="605" spans="12:16" ht="14.25" customHeight="1" x14ac:dyDescent="0.25">
      <c r="L605" s="45">
        <v>0</v>
      </c>
      <c r="M605" s="45">
        <v>0</v>
      </c>
      <c r="N605" s="46" t="e">
        <v>#REF!</v>
      </c>
      <c r="O605" s="45">
        <v>0</v>
      </c>
      <c r="P605" s="45">
        <v>0</v>
      </c>
    </row>
    <row r="606" spans="12:16" ht="14.25" customHeight="1" x14ac:dyDescent="0.25">
      <c r="L606" s="45">
        <v>0</v>
      </c>
      <c r="M606" s="45">
        <v>0</v>
      </c>
      <c r="N606" s="46" t="e">
        <v>#REF!</v>
      </c>
      <c r="O606" s="45">
        <v>0</v>
      </c>
      <c r="P606" s="45">
        <v>0</v>
      </c>
    </row>
    <row r="607" spans="12:16" ht="14.25" customHeight="1" x14ac:dyDescent="0.25">
      <c r="L607" s="45">
        <v>0</v>
      </c>
      <c r="M607" s="45">
        <v>0</v>
      </c>
      <c r="N607" s="46" t="e">
        <v>#REF!</v>
      </c>
      <c r="O607" s="45">
        <v>0</v>
      </c>
      <c r="P607" s="45">
        <v>0</v>
      </c>
    </row>
    <row r="608" spans="12:16" ht="14.25" customHeight="1" x14ac:dyDescent="0.25">
      <c r="L608" s="45">
        <v>0</v>
      </c>
      <c r="M608" s="45">
        <v>0</v>
      </c>
      <c r="N608" s="46" t="e">
        <v>#REF!</v>
      </c>
      <c r="O608" s="45">
        <v>0</v>
      </c>
      <c r="P608" s="45">
        <v>0</v>
      </c>
    </row>
    <row r="609" spans="12:16" ht="14.25" customHeight="1" x14ac:dyDescent="0.25">
      <c r="L609" s="45">
        <v>0</v>
      </c>
      <c r="M609" s="45">
        <v>0</v>
      </c>
      <c r="N609" s="46" t="e">
        <v>#REF!</v>
      </c>
      <c r="O609" s="45">
        <v>0</v>
      </c>
      <c r="P609" s="45">
        <v>0</v>
      </c>
    </row>
    <row r="610" spans="12:16" ht="14.25" customHeight="1" x14ac:dyDescent="0.25">
      <c r="L610" s="45">
        <v>0</v>
      </c>
      <c r="M610" s="45">
        <v>0</v>
      </c>
      <c r="N610" s="46" t="e">
        <v>#REF!</v>
      </c>
      <c r="O610" s="45">
        <v>0</v>
      </c>
      <c r="P610" s="45">
        <v>0</v>
      </c>
    </row>
    <row r="611" spans="12:16" ht="14.25" customHeight="1" x14ac:dyDescent="0.25">
      <c r="L611" s="45">
        <v>0</v>
      </c>
      <c r="M611" s="45">
        <v>0</v>
      </c>
      <c r="N611" s="46" t="e">
        <v>#REF!</v>
      </c>
      <c r="O611" s="45">
        <v>0</v>
      </c>
      <c r="P611" s="45">
        <v>0</v>
      </c>
    </row>
    <row r="612" spans="12:16" ht="14.25" customHeight="1" x14ac:dyDescent="0.25">
      <c r="L612" s="45">
        <v>0</v>
      </c>
      <c r="M612" s="45">
        <v>0</v>
      </c>
      <c r="N612" s="46" t="e">
        <v>#REF!</v>
      </c>
      <c r="O612" s="45">
        <v>0</v>
      </c>
      <c r="P612" s="45">
        <v>0</v>
      </c>
    </row>
    <row r="613" spans="12:16" ht="14.25" customHeight="1" x14ac:dyDescent="0.25">
      <c r="L613" s="45">
        <v>0</v>
      </c>
      <c r="M613" s="45">
        <v>0</v>
      </c>
      <c r="N613" s="46" t="e">
        <v>#REF!</v>
      </c>
      <c r="O613" s="45">
        <v>0</v>
      </c>
      <c r="P613" s="45">
        <v>0</v>
      </c>
    </row>
    <row r="614" spans="12:16" ht="14.25" customHeight="1" x14ac:dyDescent="0.25">
      <c r="L614" s="45">
        <v>0</v>
      </c>
      <c r="M614" s="45">
        <v>0</v>
      </c>
      <c r="N614" s="46" t="e">
        <v>#REF!</v>
      </c>
      <c r="O614" s="45">
        <v>0</v>
      </c>
      <c r="P614" s="45">
        <v>0</v>
      </c>
    </row>
    <row r="615" spans="12:16" ht="14.25" customHeight="1" x14ac:dyDescent="0.25">
      <c r="L615" s="45">
        <v>0</v>
      </c>
      <c r="M615" s="45">
        <v>0</v>
      </c>
      <c r="N615" s="46" t="e">
        <v>#REF!</v>
      </c>
      <c r="O615" s="45">
        <v>0</v>
      </c>
      <c r="P615" s="45">
        <v>0</v>
      </c>
    </row>
    <row r="616" spans="12:16" ht="14.25" customHeight="1" x14ac:dyDescent="0.25">
      <c r="L616" s="45">
        <v>0</v>
      </c>
      <c r="M616" s="45">
        <v>0</v>
      </c>
      <c r="N616" s="46" t="e">
        <v>#REF!</v>
      </c>
      <c r="O616" s="45">
        <v>0</v>
      </c>
      <c r="P616" s="45">
        <v>0</v>
      </c>
    </row>
    <row r="617" spans="12:16" ht="14.25" customHeight="1" x14ac:dyDescent="0.25">
      <c r="L617" s="45">
        <v>0</v>
      </c>
      <c r="M617" s="45">
        <v>0</v>
      </c>
      <c r="N617" s="46" t="e">
        <v>#REF!</v>
      </c>
      <c r="O617" s="45">
        <v>0</v>
      </c>
      <c r="P617" s="45">
        <v>0</v>
      </c>
    </row>
    <row r="618" spans="12:16" ht="14.25" customHeight="1" x14ac:dyDescent="0.25">
      <c r="L618" s="45">
        <v>0</v>
      </c>
      <c r="M618" s="45">
        <v>0</v>
      </c>
      <c r="N618" s="46" t="e">
        <v>#REF!</v>
      </c>
      <c r="O618" s="45">
        <v>0</v>
      </c>
      <c r="P618" s="45">
        <v>0</v>
      </c>
    </row>
    <row r="619" spans="12:16" ht="14.25" customHeight="1" x14ac:dyDescent="0.25">
      <c r="L619" s="45">
        <v>0</v>
      </c>
      <c r="M619" s="45">
        <v>0</v>
      </c>
      <c r="N619" s="46" t="e">
        <v>#REF!</v>
      </c>
      <c r="O619" s="45">
        <v>0</v>
      </c>
      <c r="P619" s="45">
        <v>0</v>
      </c>
    </row>
    <row r="620" spans="12:16" ht="14.25" customHeight="1" x14ac:dyDescent="0.25">
      <c r="L620" s="45">
        <v>0</v>
      </c>
      <c r="M620" s="45">
        <v>0</v>
      </c>
      <c r="N620" s="46" t="e">
        <v>#REF!</v>
      </c>
      <c r="O620" s="45">
        <v>0</v>
      </c>
      <c r="P620" s="45">
        <v>0</v>
      </c>
    </row>
    <row r="621" spans="12:16" ht="14.25" customHeight="1" x14ac:dyDescent="0.25">
      <c r="L621" s="45">
        <v>0</v>
      </c>
      <c r="M621" s="45">
        <v>0</v>
      </c>
      <c r="N621" s="46" t="e">
        <v>#REF!</v>
      </c>
      <c r="O621" s="45">
        <v>0</v>
      </c>
      <c r="P621" s="45">
        <v>0</v>
      </c>
    </row>
    <row r="622" spans="12:16" ht="14.25" customHeight="1" x14ac:dyDescent="0.25">
      <c r="L622" s="45">
        <v>0</v>
      </c>
      <c r="M622" s="45">
        <v>0</v>
      </c>
      <c r="N622" s="46" t="e">
        <v>#REF!</v>
      </c>
      <c r="O622" s="45">
        <v>0</v>
      </c>
      <c r="P622" s="45">
        <v>0</v>
      </c>
    </row>
    <row r="623" spans="12:16" ht="14.25" customHeight="1" x14ac:dyDescent="0.25">
      <c r="L623" s="45">
        <v>0</v>
      </c>
      <c r="M623" s="45">
        <v>0</v>
      </c>
      <c r="N623" s="46" t="e">
        <v>#REF!</v>
      </c>
      <c r="O623" s="45">
        <v>0</v>
      </c>
      <c r="P623" s="45">
        <v>0</v>
      </c>
    </row>
    <row r="624" spans="12:16" ht="14.25" customHeight="1" x14ac:dyDescent="0.25">
      <c r="L624" s="45">
        <v>0</v>
      </c>
      <c r="M624" s="45">
        <v>0</v>
      </c>
      <c r="N624" s="46" t="e">
        <v>#REF!</v>
      </c>
      <c r="O624" s="45">
        <v>0</v>
      </c>
      <c r="P624" s="45">
        <v>0</v>
      </c>
    </row>
    <row r="625" spans="12:16" ht="14.25" customHeight="1" x14ac:dyDescent="0.25">
      <c r="L625" s="45">
        <v>0</v>
      </c>
      <c r="M625" s="45">
        <v>0</v>
      </c>
      <c r="N625" s="46" t="e">
        <v>#REF!</v>
      </c>
      <c r="O625" s="45">
        <v>0</v>
      </c>
      <c r="P625" s="45">
        <v>0</v>
      </c>
    </row>
    <row r="626" spans="12:16" ht="14.25" customHeight="1" x14ac:dyDescent="0.25">
      <c r="L626" s="45">
        <v>0</v>
      </c>
      <c r="M626" s="45">
        <v>0</v>
      </c>
      <c r="N626" s="46" t="e">
        <v>#REF!</v>
      </c>
      <c r="O626" s="45">
        <v>0</v>
      </c>
      <c r="P626" s="45">
        <v>0</v>
      </c>
    </row>
    <row r="627" spans="12:16" ht="14.25" customHeight="1" x14ac:dyDescent="0.25">
      <c r="L627" s="45">
        <v>0</v>
      </c>
      <c r="M627" s="45">
        <v>0</v>
      </c>
      <c r="N627" s="46" t="e">
        <v>#REF!</v>
      </c>
      <c r="O627" s="45">
        <v>0</v>
      </c>
      <c r="P627" s="45">
        <v>0</v>
      </c>
    </row>
    <row r="628" spans="12:16" ht="14.25" customHeight="1" x14ac:dyDescent="0.25">
      <c r="L628" s="45">
        <v>0</v>
      </c>
      <c r="M628" s="45">
        <v>0</v>
      </c>
      <c r="N628" s="46" t="e">
        <v>#REF!</v>
      </c>
      <c r="O628" s="45">
        <v>0</v>
      </c>
      <c r="P628" s="45">
        <v>0</v>
      </c>
    </row>
    <row r="629" spans="12:16" ht="14.25" customHeight="1" x14ac:dyDescent="0.25">
      <c r="L629" s="45">
        <v>0</v>
      </c>
      <c r="M629" s="45">
        <v>0</v>
      </c>
      <c r="N629" s="46" t="e">
        <v>#REF!</v>
      </c>
      <c r="O629" s="45">
        <v>0</v>
      </c>
      <c r="P629" s="45">
        <v>0</v>
      </c>
    </row>
    <row r="630" spans="12:16" ht="14.25" customHeight="1" x14ac:dyDescent="0.25">
      <c r="L630" s="45">
        <v>0</v>
      </c>
      <c r="M630" s="45">
        <v>0</v>
      </c>
      <c r="N630" s="46" t="e">
        <v>#REF!</v>
      </c>
      <c r="O630" s="45">
        <v>0</v>
      </c>
      <c r="P630" s="45">
        <v>0</v>
      </c>
    </row>
    <row r="631" spans="12:16" ht="14.25" customHeight="1" x14ac:dyDescent="0.25">
      <c r="L631" s="45">
        <v>0</v>
      </c>
      <c r="M631" s="45">
        <v>0</v>
      </c>
      <c r="N631" s="46" t="e">
        <v>#REF!</v>
      </c>
      <c r="O631" s="45">
        <v>0</v>
      </c>
      <c r="P631" s="45">
        <v>0</v>
      </c>
    </row>
    <row r="632" spans="12:16" ht="14.25" customHeight="1" x14ac:dyDescent="0.25">
      <c r="L632" s="45">
        <v>0</v>
      </c>
      <c r="M632" s="45">
        <v>0</v>
      </c>
      <c r="N632" s="46" t="e">
        <v>#REF!</v>
      </c>
      <c r="O632" s="45">
        <v>0</v>
      </c>
      <c r="P632" s="45">
        <v>0</v>
      </c>
    </row>
    <row r="633" spans="12:16" ht="14.25" customHeight="1" x14ac:dyDescent="0.25">
      <c r="L633" s="45">
        <v>0</v>
      </c>
      <c r="M633" s="45">
        <v>0</v>
      </c>
      <c r="N633" s="46" t="e">
        <v>#REF!</v>
      </c>
      <c r="O633" s="45">
        <v>0</v>
      </c>
      <c r="P633" s="45">
        <v>0</v>
      </c>
    </row>
    <row r="634" spans="12:16" ht="14.25" customHeight="1" x14ac:dyDescent="0.25">
      <c r="L634" s="45">
        <v>0</v>
      </c>
      <c r="M634" s="45">
        <v>0</v>
      </c>
      <c r="N634" s="46" t="e">
        <v>#REF!</v>
      </c>
      <c r="O634" s="45">
        <v>0</v>
      </c>
      <c r="P634" s="45">
        <v>0</v>
      </c>
    </row>
    <row r="635" spans="12:16" ht="14.25" customHeight="1" x14ac:dyDescent="0.25">
      <c r="L635" s="45">
        <v>0</v>
      </c>
      <c r="M635" s="45">
        <v>0</v>
      </c>
      <c r="N635" s="46" t="e">
        <v>#REF!</v>
      </c>
      <c r="O635" s="45">
        <v>0</v>
      </c>
      <c r="P635" s="45">
        <v>0</v>
      </c>
    </row>
    <row r="636" spans="12:16" ht="14.25" customHeight="1" x14ac:dyDescent="0.25">
      <c r="L636" s="45">
        <v>0</v>
      </c>
      <c r="M636" s="45">
        <v>0</v>
      </c>
      <c r="N636" s="46" t="e">
        <v>#REF!</v>
      </c>
      <c r="O636" s="45">
        <v>0</v>
      </c>
      <c r="P636" s="45">
        <v>0</v>
      </c>
    </row>
    <row r="637" spans="12:16" ht="14.25" customHeight="1" x14ac:dyDescent="0.25">
      <c r="L637" s="45">
        <v>0</v>
      </c>
      <c r="M637" s="45">
        <v>0</v>
      </c>
      <c r="N637" s="46" t="e">
        <v>#REF!</v>
      </c>
      <c r="O637" s="45">
        <v>0</v>
      </c>
      <c r="P637" s="45">
        <v>0</v>
      </c>
    </row>
    <row r="638" spans="12:16" ht="14.25" customHeight="1" x14ac:dyDescent="0.25">
      <c r="L638" s="45">
        <v>0</v>
      </c>
      <c r="M638" s="45">
        <v>0</v>
      </c>
      <c r="N638" s="46" t="e">
        <v>#REF!</v>
      </c>
      <c r="O638" s="45">
        <v>0</v>
      </c>
      <c r="P638" s="45">
        <v>0</v>
      </c>
    </row>
    <row r="639" spans="12:16" ht="14.25" customHeight="1" x14ac:dyDescent="0.25">
      <c r="L639" s="45">
        <v>0</v>
      </c>
      <c r="M639" s="45">
        <v>0</v>
      </c>
      <c r="N639" s="46" t="e">
        <v>#REF!</v>
      </c>
      <c r="O639" s="45">
        <v>0</v>
      </c>
      <c r="P639" s="45">
        <v>0</v>
      </c>
    </row>
    <row r="640" spans="12:16" ht="14.25" customHeight="1" x14ac:dyDescent="0.25">
      <c r="L640" s="45">
        <v>0</v>
      </c>
      <c r="M640" s="45">
        <v>0</v>
      </c>
      <c r="N640" s="46" t="e">
        <v>#REF!</v>
      </c>
      <c r="O640" s="45">
        <v>0</v>
      </c>
      <c r="P640" s="45">
        <v>0</v>
      </c>
    </row>
    <row r="641" spans="12:16" ht="14.25" customHeight="1" x14ac:dyDescent="0.25">
      <c r="L641" s="45">
        <v>0</v>
      </c>
      <c r="M641" s="45">
        <v>0</v>
      </c>
      <c r="N641" s="46" t="e">
        <v>#REF!</v>
      </c>
      <c r="O641" s="45">
        <v>0</v>
      </c>
      <c r="P641" s="45">
        <v>0</v>
      </c>
    </row>
    <row r="642" spans="12:16" ht="14.25" customHeight="1" x14ac:dyDescent="0.25">
      <c r="L642" s="45">
        <v>0</v>
      </c>
      <c r="M642" s="45">
        <v>0</v>
      </c>
      <c r="N642" s="46" t="e">
        <v>#REF!</v>
      </c>
      <c r="O642" s="45">
        <v>0</v>
      </c>
      <c r="P642" s="45">
        <v>0</v>
      </c>
    </row>
    <row r="643" spans="12:16" ht="14.25" customHeight="1" x14ac:dyDescent="0.25">
      <c r="L643" s="45">
        <v>0</v>
      </c>
      <c r="M643" s="45">
        <v>0</v>
      </c>
      <c r="N643" s="46" t="e">
        <v>#REF!</v>
      </c>
      <c r="O643" s="45">
        <v>0</v>
      </c>
      <c r="P643" s="45">
        <v>0</v>
      </c>
    </row>
    <row r="644" spans="12:16" ht="14.25" customHeight="1" x14ac:dyDescent="0.25">
      <c r="L644" s="45">
        <v>0</v>
      </c>
      <c r="M644" s="45">
        <v>0</v>
      </c>
      <c r="N644" s="46" t="e">
        <v>#REF!</v>
      </c>
      <c r="O644" s="45">
        <v>0</v>
      </c>
      <c r="P644" s="45">
        <v>0</v>
      </c>
    </row>
    <row r="645" spans="12:16" ht="14.25" customHeight="1" x14ac:dyDescent="0.25">
      <c r="L645" s="45">
        <v>0</v>
      </c>
      <c r="M645" s="45">
        <v>0</v>
      </c>
      <c r="N645" s="46" t="e">
        <v>#REF!</v>
      </c>
      <c r="O645" s="45">
        <v>0</v>
      </c>
      <c r="P645" s="45">
        <v>0</v>
      </c>
    </row>
    <row r="646" spans="12:16" ht="14.25" customHeight="1" x14ac:dyDescent="0.25">
      <c r="L646" s="45">
        <v>0</v>
      </c>
      <c r="M646" s="45">
        <v>0</v>
      </c>
      <c r="N646" s="46" t="e">
        <v>#REF!</v>
      </c>
      <c r="O646" s="45">
        <v>0</v>
      </c>
      <c r="P646" s="45">
        <v>0</v>
      </c>
    </row>
    <row r="647" spans="12:16" ht="14.25" customHeight="1" x14ac:dyDescent="0.25">
      <c r="L647" s="45">
        <v>0</v>
      </c>
      <c r="M647" s="45">
        <v>0</v>
      </c>
      <c r="N647" s="46" t="e">
        <v>#REF!</v>
      </c>
      <c r="O647" s="45">
        <v>0</v>
      </c>
      <c r="P647" s="45">
        <v>0</v>
      </c>
    </row>
    <row r="648" spans="12:16" ht="14.25" customHeight="1" x14ac:dyDescent="0.25">
      <c r="L648" s="45">
        <v>0</v>
      </c>
      <c r="M648" s="45">
        <v>0</v>
      </c>
      <c r="N648" s="46" t="e">
        <v>#REF!</v>
      </c>
      <c r="O648" s="45">
        <v>0</v>
      </c>
      <c r="P648" s="45">
        <v>0</v>
      </c>
    </row>
    <row r="649" spans="12:16" ht="14.25" customHeight="1" x14ac:dyDescent="0.25">
      <c r="L649" s="45">
        <v>0</v>
      </c>
      <c r="M649" s="45">
        <v>0</v>
      </c>
      <c r="N649" s="46" t="e">
        <v>#REF!</v>
      </c>
      <c r="O649" s="45">
        <v>0</v>
      </c>
      <c r="P649" s="45">
        <v>0</v>
      </c>
    </row>
    <row r="650" spans="12:16" ht="14.25" customHeight="1" x14ac:dyDescent="0.25">
      <c r="L650" s="45">
        <v>0</v>
      </c>
      <c r="M650" s="45">
        <v>0</v>
      </c>
      <c r="N650" s="46" t="e">
        <v>#REF!</v>
      </c>
      <c r="O650" s="45">
        <v>0</v>
      </c>
      <c r="P650" s="45">
        <v>0</v>
      </c>
    </row>
    <row r="651" spans="12:16" ht="14.25" customHeight="1" x14ac:dyDescent="0.25">
      <c r="L651" s="45">
        <v>0</v>
      </c>
      <c r="M651" s="45">
        <v>0</v>
      </c>
      <c r="N651" s="46" t="e">
        <v>#REF!</v>
      </c>
      <c r="O651" s="45">
        <v>0</v>
      </c>
      <c r="P651" s="45">
        <v>0</v>
      </c>
    </row>
    <row r="652" spans="12:16" ht="14.25" customHeight="1" x14ac:dyDescent="0.25">
      <c r="L652" s="45">
        <v>0</v>
      </c>
      <c r="M652" s="45">
        <v>0</v>
      </c>
      <c r="N652" s="46" t="e">
        <v>#REF!</v>
      </c>
      <c r="O652" s="45">
        <v>0</v>
      </c>
      <c r="P652" s="45">
        <v>0</v>
      </c>
    </row>
    <row r="653" spans="12:16" ht="14.25" customHeight="1" x14ac:dyDescent="0.25">
      <c r="L653" s="45">
        <v>0</v>
      </c>
      <c r="M653" s="45">
        <v>0</v>
      </c>
      <c r="N653" s="46" t="e">
        <v>#REF!</v>
      </c>
      <c r="O653" s="45">
        <v>0</v>
      </c>
      <c r="P653" s="45">
        <v>0</v>
      </c>
    </row>
    <row r="654" spans="12:16" ht="14.25" customHeight="1" x14ac:dyDescent="0.25">
      <c r="L654" s="45">
        <v>0</v>
      </c>
      <c r="M654" s="45">
        <v>0</v>
      </c>
      <c r="N654" s="46" t="e">
        <v>#REF!</v>
      </c>
      <c r="O654" s="45">
        <v>0</v>
      </c>
      <c r="P654" s="45">
        <v>0</v>
      </c>
    </row>
    <row r="655" spans="12:16" ht="14.25" customHeight="1" x14ac:dyDescent="0.25">
      <c r="L655" s="45">
        <v>0</v>
      </c>
      <c r="M655" s="45">
        <v>0</v>
      </c>
      <c r="N655" s="46" t="e">
        <v>#REF!</v>
      </c>
      <c r="O655" s="45">
        <v>0</v>
      </c>
      <c r="P655" s="45">
        <v>0</v>
      </c>
    </row>
    <row r="656" spans="12:16" ht="14.25" customHeight="1" x14ac:dyDescent="0.25">
      <c r="L656" s="45">
        <v>0</v>
      </c>
      <c r="M656" s="45">
        <v>0</v>
      </c>
      <c r="N656" s="46" t="e">
        <v>#REF!</v>
      </c>
      <c r="O656" s="45">
        <v>0</v>
      </c>
      <c r="P656" s="45">
        <v>0</v>
      </c>
    </row>
    <row r="657" spans="12:16" ht="14.25" customHeight="1" x14ac:dyDescent="0.25">
      <c r="L657" s="45">
        <v>0</v>
      </c>
      <c r="M657" s="45">
        <v>0</v>
      </c>
      <c r="N657" s="46" t="e">
        <v>#REF!</v>
      </c>
      <c r="O657" s="45">
        <v>0</v>
      </c>
      <c r="P657" s="45">
        <v>0</v>
      </c>
    </row>
    <row r="658" spans="12:16" ht="14.25" customHeight="1" x14ac:dyDescent="0.25">
      <c r="L658" s="45">
        <v>0</v>
      </c>
      <c r="M658" s="45">
        <v>0</v>
      </c>
      <c r="N658" s="46" t="e">
        <v>#REF!</v>
      </c>
      <c r="O658" s="45">
        <v>0</v>
      </c>
      <c r="P658" s="45">
        <v>0</v>
      </c>
    </row>
    <row r="659" spans="12:16" ht="14.25" customHeight="1" x14ac:dyDescent="0.25">
      <c r="L659" s="45">
        <v>0</v>
      </c>
      <c r="M659" s="45">
        <v>0</v>
      </c>
      <c r="N659" s="46" t="e">
        <v>#REF!</v>
      </c>
      <c r="O659" s="45">
        <v>0</v>
      </c>
      <c r="P659" s="45">
        <v>0</v>
      </c>
    </row>
    <row r="660" spans="12:16" ht="14.25" customHeight="1" x14ac:dyDescent="0.25">
      <c r="L660" s="45">
        <v>0</v>
      </c>
      <c r="M660" s="45">
        <v>0</v>
      </c>
      <c r="N660" s="46" t="e">
        <v>#REF!</v>
      </c>
      <c r="O660" s="45">
        <v>0</v>
      </c>
      <c r="P660" s="45">
        <v>0</v>
      </c>
    </row>
    <row r="661" spans="12:16" ht="14.25" customHeight="1" x14ac:dyDescent="0.25">
      <c r="L661" s="45">
        <v>0</v>
      </c>
      <c r="M661" s="45">
        <v>0</v>
      </c>
      <c r="N661" s="46" t="e">
        <v>#REF!</v>
      </c>
      <c r="O661" s="45">
        <v>0</v>
      </c>
      <c r="P661" s="45">
        <v>0</v>
      </c>
    </row>
    <row r="662" spans="12:16" ht="14.25" customHeight="1" x14ac:dyDescent="0.25">
      <c r="L662" s="45">
        <v>0</v>
      </c>
      <c r="M662" s="45">
        <v>0</v>
      </c>
      <c r="N662" s="46" t="e">
        <v>#REF!</v>
      </c>
      <c r="O662" s="45">
        <v>0</v>
      </c>
      <c r="P662" s="45">
        <v>0</v>
      </c>
    </row>
    <row r="663" spans="12:16" ht="14.25" customHeight="1" x14ac:dyDescent="0.25">
      <c r="L663" s="45">
        <v>0</v>
      </c>
      <c r="M663" s="45">
        <v>0</v>
      </c>
      <c r="N663" s="46" t="e">
        <v>#REF!</v>
      </c>
      <c r="O663" s="45">
        <v>0</v>
      </c>
      <c r="P663" s="45">
        <v>0</v>
      </c>
    </row>
    <row r="664" spans="12:16" ht="14.25" customHeight="1" x14ac:dyDescent="0.25">
      <c r="L664" s="45">
        <v>0</v>
      </c>
      <c r="M664" s="45">
        <v>0</v>
      </c>
      <c r="N664" s="46" t="e">
        <v>#REF!</v>
      </c>
      <c r="O664" s="45">
        <v>0</v>
      </c>
      <c r="P664" s="45">
        <v>0</v>
      </c>
    </row>
    <row r="665" spans="12:16" ht="14.25" customHeight="1" x14ac:dyDescent="0.25">
      <c r="L665" s="45">
        <v>0</v>
      </c>
      <c r="M665" s="45">
        <v>0</v>
      </c>
      <c r="N665" s="46" t="e">
        <v>#REF!</v>
      </c>
      <c r="O665" s="45">
        <v>0</v>
      </c>
      <c r="P665" s="45">
        <v>0</v>
      </c>
    </row>
    <row r="666" spans="12:16" ht="14.25" customHeight="1" x14ac:dyDescent="0.25">
      <c r="L666" s="45">
        <v>0</v>
      </c>
      <c r="M666" s="45">
        <v>0</v>
      </c>
      <c r="N666" s="46" t="e">
        <v>#REF!</v>
      </c>
      <c r="O666" s="45">
        <v>0</v>
      </c>
      <c r="P666" s="45">
        <v>0</v>
      </c>
    </row>
    <row r="667" spans="12:16" ht="14.25" customHeight="1" x14ac:dyDescent="0.25">
      <c r="L667" s="45">
        <v>0</v>
      </c>
      <c r="M667" s="45">
        <v>0</v>
      </c>
      <c r="N667" s="46" t="e">
        <v>#REF!</v>
      </c>
      <c r="O667" s="45">
        <v>0</v>
      </c>
      <c r="P667" s="45">
        <v>0</v>
      </c>
    </row>
    <row r="668" spans="12:16" ht="14.25" customHeight="1" x14ac:dyDescent="0.25">
      <c r="L668" s="45">
        <v>0</v>
      </c>
      <c r="M668" s="45">
        <v>0</v>
      </c>
      <c r="N668" s="46" t="e">
        <v>#REF!</v>
      </c>
      <c r="O668" s="45">
        <v>0</v>
      </c>
      <c r="P668" s="45">
        <v>0</v>
      </c>
    </row>
    <row r="669" spans="12:16" ht="14.25" customHeight="1" x14ac:dyDescent="0.25">
      <c r="L669" s="45">
        <v>0</v>
      </c>
      <c r="M669" s="45">
        <v>0</v>
      </c>
      <c r="N669" s="46" t="e">
        <v>#REF!</v>
      </c>
      <c r="O669" s="45">
        <v>0</v>
      </c>
      <c r="P669" s="45">
        <v>0</v>
      </c>
    </row>
    <row r="670" spans="12:16" ht="14.25" customHeight="1" x14ac:dyDescent="0.25">
      <c r="L670" s="45">
        <v>0</v>
      </c>
      <c r="M670" s="45">
        <v>0</v>
      </c>
      <c r="N670" s="46" t="e">
        <v>#REF!</v>
      </c>
      <c r="O670" s="45">
        <v>0</v>
      </c>
      <c r="P670" s="45">
        <v>0</v>
      </c>
    </row>
    <row r="671" spans="12:16" ht="14.25" customHeight="1" x14ac:dyDescent="0.25">
      <c r="L671" s="45">
        <v>0</v>
      </c>
      <c r="M671" s="45">
        <v>0</v>
      </c>
      <c r="N671" s="46" t="e">
        <v>#REF!</v>
      </c>
      <c r="O671" s="45">
        <v>0</v>
      </c>
      <c r="P671" s="45">
        <v>0</v>
      </c>
    </row>
    <row r="672" spans="12:16" ht="14.25" customHeight="1" x14ac:dyDescent="0.25">
      <c r="L672" s="45">
        <v>0</v>
      </c>
      <c r="M672" s="45">
        <v>0</v>
      </c>
      <c r="N672" s="46" t="e">
        <v>#REF!</v>
      </c>
      <c r="O672" s="45">
        <v>0</v>
      </c>
      <c r="P672" s="45">
        <v>0</v>
      </c>
    </row>
    <row r="673" spans="12:16" ht="14.25" customHeight="1" x14ac:dyDescent="0.25">
      <c r="L673" s="45">
        <v>0</v>
      </c>
      <c r="M673" s="45">
        <v>0</v>
      </c>
      <c r="N673" s="46" t="e">
        <v>#REF!</v>
      </c>
      <c r="O673" s="45">
        <v>0</v>
      </c>
      <c r="P673" s="45">
        <v>0</v>
      </c>
    </row>
    <row r="674" spans="12:16" ht="14.25" customHeight="1" x14ac:dyDescent="0.25">
      <c r="L674" s="45">
        <v>0</v>
      </c>
      <c r="M674" s="45">
        <v>0</v>
      </c>
      <c r="N674" s="46" t="e">
        <v>#REF!</v>
      </c>
      <c r="O674" s="45">
        <v>0</v>
      </c>
      <c r="P674" s="45">
        <v>0</v>
      </c>
    </row>
    <row r="675" spans="12:16" ht="14.25" customHeight="1" x14ac:dyDescent="0.25">
      <c r="L675" s="45">
        <v>0</v>
      </c>
      <c r="M675" s="45">
        <v>0</v>
      </c>
      <c r="N675" s="46" t="e">
        <v>#REF!</v>
      </c>
      <c r="O675" s="45">
        <v>0</v>
      </c>
      <c r="P675" s="45">
        <v>0</v>
      </c>
    </row>
    <row r="676" spans="12:16" ht="14.25" customHeight="1" x14ac:dyDescent="0.25">
      <c r="L676" s="45">
        <v>0</v>
      </c>
      <c r="M676" s="45">
        <v>0</v>
      </c>
      <c r="N676" s="46" t="e">
        <v>#REF!</v>
      </c>
      <c r="O676" s="45">
        <v>0</v>
      </c>
      <c r="P676" s="45">
        <v>0</v>
      </c>
    </row>
    <row r="677" spans="12:16" ht="14.25" customHeight="1" x14ac:dyDescent="0.25">
      <c r="L677" s="45">
        <v>0</v>
      </c>
      <c r="M677" s="45">
        <v>0</v>
      </c>
      <c r="N677" s="46" t="e">
        <v>#REF!</v>
      </c>
      <c r="O677" s="45">
        <v>0</v>
      </c>
      <c r="P677" s="45">
        <v>0</v>
      </c>
    </row>
    <row r="678" spans="12:16" ht="14.25" customHeight="1" x14ac:dyDescent="0.25">
      <c r="L678" s="45">
        <v>0</v>
      </c>
      <c r="M678" s="45">
        <v>0</v>
      </c>
      <c r="N678" s="46" t="e">
        <v>#REF!</v>
      </c>
      <c r="O678" s="45">
        <v>0</v>
      </c>
      <c r="P678" s="45">
        <v>0</v>
      </c>
    </row>
    <row r="679" spans="12:16" ht="14.25" customHeight="1" x14ac:dyDescent="0.25">
      <c r="L679" s="45">
        <v>0</v>
      </c>
      <c r="M679" s="45">
        <v>0</v>
      </c>
      <c r="N679" s="46" t="e">
        <v>#REF!</v>
      </c>
      <c r="O679" s="45">
        <v>0</v>
      </c>
      <c r="P679" s="45">
        <v>0</v>
      </c>
    </row>
    <row r="680" spans="12:16" ht="14.25" customHeight="1" x14ac:dyDescent="0.25">
      <c r="L680" s="45">
        <v>0</v>
      </c>
      <c r="M680" s="45">
        <v>0</v>
      </c>
      <c r="N680" s="46" t="e">
        <v>#REF!</v>
      </c>
      <c r="O680" s="45">
        <v>0</v>
      </c>
      <c r="P680" s="45">
        <v>0</v>
      </c>
    </row>
    <row r="681" spans="12:16" ht="14.25" customHeight="1" x14ac:dyDescent="0.25">
      <c r="L681" s="45">
        <v>0</v>
      </c>
      <c r="M681" s="45">
        <v>0</v>
      </c>
      <c r="N681" s="46" t="e">
        <v>#REF!</v>
      </c>
      <c r="O681" s="45">
        <v>0</v>
      </c>
      <c r="P681" s="45">
        <v>0</v>
      </c>
    </row>
    <row r="682" spans="12:16" ht="14.25" customHeight="1" x14ac:dyDescent="0.25">
      <c r="L682" s="45">
        <v>0</v>
      </c>
      <c r="M682" s="45">
        <v>0</v>
      </c>
      <c r="N682" s="46" t="e">
        <v>#REF!</v>
      </c>
      <c r="O682" s="45">
        <v>0</v>
      </c>
      <c r="P682" s="45">
        <v>0</v>
      </c>
    </row>
    <row r="683" spans="12:16" ht="14.25" customHeight="1" x14ac:dyDescent="0.25">
      <c r="L683" s="45">
        <v>0</v>
      </c>
      <c r="M683" s="45">
        <v>0</v>
      </c>
      <c r="N683" s="46" t="e">
        <v>#REF!</v>
      </c>
      <c r="O683" s="45">
        <v>0</v>
      </c>
      <c r="P683" s="45">
        <v>0</v>
      </c>
    </row>
    <row r="684" spans="12:16" ht="14.25" customHeight="1" x14ac:dyDescent="0.25">
      <c r="L684" s="45">
        <v>0</v>
      </c>
      <c r="M684" s="45">
        <v>0</v>
      </c>
      <c r="N684" s="46" t="e">
        <v>#REF!</v>
      </c>
      <c r="O684" s="45">
        <v>0</v>
      </c>
      <c r="P684" s="45">
        <v>0</v>
      </c>
    </row>
    <row r="685" spans="12:16" ht="14.25" customHeight="1" x14ac:dyDescent="0.25">
      <c r="L685" s="45">
        <v>0</v>
      </c>
      <c r="M685" s="45">
        <v>0</v>
      </c>
      <c r="N685" s="46" t="e">
        <v>#REF!</v>
      </c>
      <c r="O685" s="45">
        <v>0</v>
      </c>
      <c r="P685" s="45">
        <v>0</v>
      </c>
    </row>
    <row r="686" spans="12:16" ht="14.25" customHeight="1" x14ac:dyDescent="0.25">
      <c r="L686" s="45">
        <v>0</v>
      </c>
      <c r="M686" s="45">
        <v>0</v>
      </c>
      <c r="N686" s="46" t="e">
        <v>#REF!</v>
      </c>
      <c r="O686" s="45">
        <v>0</v>
      </c>
      <c r="P686" s="45">
        <v>0</v>
      </c>
    </row>
    <row r="687" spans="12:16" ht="14.25" customHeight="1" x14ac:dyDescent="0.25">
      <c r="L687" s="45">
        <v>0</v>
      </c>
      <c r="M687" s="45">
        <v>0</v>
      </c>
      <c r="N687" s="46" t="e">
        <v>#REF!</v>
      </c>
      <c r="O687" s="45">
        <v>0</v>
      </c>
      <c r="P687" s="45">
        <v>0</v>
      </c>
    </row>
    <row r="688" spans="12:16" ht="14.25" customHeight="1" x14ac:dyDescent="0.25">
      <c r="L688" s="45">
        <v>0</v>
      </c>
      <c r="M688" s="45">
        <v>0</v>
      </c>
      <c r="N688" s="46" t="e">
        <v>#REF!</v>
      </c>
      <c r="O688" s="45">
        <v>0</v>
      </c>
      <c r="P688" s="45">
        <v>0</v>
      </c>
    </row>
    <row r="689" spans="12:16" ht="14.25" customHeight="1" x14ac:dyDescent="0.25">
      <c r="L689" s="45">
        <v>0</v>
      </c>
      <c r="M689" s="45">
        <v>0</v>
      </c>
      <c r="N689" s="46" t="e">
        <v>#REF!</v>
      </c>
      <c r="O689" s="45">
        <v>0</v>
      </c>
      <c r="P689" s="45">
        <v>0</v>
      </c>
    </row>
    <row r="690" spans="12:16" ht="14.25" customHeight="1" x14ac:dyDescent="0.25">
      <c r="L690" s="45">
        <v>0</v>
      </c>
      <c r="M690" s="45">
        <v>0</v>
      </c>
      <c r="N690" s="46" t="e">
        <v>#REF!</v>
      </c>
      <c r="O690" s="45">
        <v>0</v>
      </c>
      <c r="P690" s="45">
        <v>0</v>
      </c>
    </row>
    <row r="691" spans="12:16" ht="14.25" customHeight="1" x14ac:dyDescent="0.25">
      <c r="L691" s="45">
        <v>0</v>
      </c>
      <c r="M691" s="45">
        <v>0</v>
      </c>
      <c r="N691" s="46" t="e">
        <v>#REF!</v>
      </c>
      <c r="O691" s="45">
        <v>0</v>
      </c>
      <c r="P691" s="45">
        <v>0</v>
      </c>
    </row>
    <row r="692" spans="12:16" ht="14.25" customHeight="1" x14ac:dyDescent="0.25">
      <c r="L692" s="45">
        <v>0</v>
      </c>
      <c r="M692" s="45">
        <v>0</v>
      </c>
      <c r="N692" s="46" t="e">
        <v>#REF!</v>
      </c>
      <c r="O692" s="45">
        <v>0</v>
      </c>
      <c r="P692" s="45">
        <v>0</v>
      </c>
    </row>
    <row r="693" spans="12:16" ht="14.25" customHeight="1" x14ac:dyDescent="0.25">
      <c r="L693" s="45">
        <v>0</v>
      </c>
      <c r="M693" s="45">
        <v>0</v>
      </c>
      <c r="N693" s="46" t="e">
        <v>#REF!</v>
      </c>
      <c r="O693" s="45">
        <v>0</v>
      </c>
      <c r="P693" s="45">
        <v>0</v>
      </c>
    </row>
    <row r="694" spans="12:16" ht="14.25" customHeight="1" x14ac:dyDescent="0.25">
      <c r="L694" s="45">
        <v>0</v>
      </c>
      <c r="M694" s="45">
        <v>0</v>
      </c>
      <c r="N694" s="46" t="e">
        <v>#REF!</v>
      </c>
      <c r="O694" s="45">
        <v>0</v>
      </c>
      <c r="P694" s="45">
        <v>0</v>
      </c>
    </row>
    <row r="695" spans="12:16" ht="14.25" customHeight="1" x14ac:dyDescent="0.25">
      <c r="L695" s="45">
        <v>0</v>
      </c>
      <c r="M695" s="45">
        <v>0</v>
      </c>
      <c r="N695" s="46" t="e">
        <v>#REF!</v>
      </c>
      <c r="O695" s="45">
        <v>0</v>
      </c>
      <c r="P695" s="45">
        <v>0</v>
      </c>
    </row>
    <row r="696" spans="12:16" ht="14.25" customHeight="1" x14ac:dyDescent="0.25">
      <c r="L696" s="45">
        <v>0</v>
      </c>
      <c r="M696" s="45">
        <v>0</v>
      </c>
      <c r="N696" s="46" t="e">
        <v>#REF!</v>
      </c>
      <c r="O696" s="45">
        <v>0</v>
      </c>
      <c r="P696" s="45">
        <v>0</v>
      </c>
    </row>
    <row r="697" spans="12:16" ht="14.25" customHeight="1" x14ac:dyDescent="0.25">
      <c r="L697" s="45">
        <v>0</v>
      </c>
      <c r="M697" s="45">
        <v>0</v>
      </c>
      <c r="N697" s="46" t="e">
        <v>#REF!</v>
      </c>
      <c r="O697" s="45">
        <v>0</v>
      </c>
      <c r="P697" s="45">
        <v>0</v>
      </c>
    </row>
    <row r="698" spans="12:16" ht="14.25" customHeight="1" x14ac:dyDescent="0.25">
      <c r="L698" s="45">
        <v>0</v>
      </c>
      <c r="M698" s="45">
        <v>0</v>
      </c>
      <c r="N698" s="46" t="e">
        <v>#REF!</v>
      </c>
      <c r="O698" s="45">
        <v>0</v>
      </c>
      <c r="P698" s="45">
        <v>0</v>
      </c>
    </row>
    <row r="699" spans="12:16" ht="14.25" customHeight="1" x14ac:dyDescent="0.25">
      <c r="L699" s="45">
        <v>0</v>
      </c>
      <c r="M699" s="45">
        <v>0</v>
      </c>
      <c r="N699" s="46" t="e">
        <v>#REF!</v>
      </c>
      <c r="O699" s="45">
        <v>0</v>
      </c>
      <c r="P699" s="45">
        <v>0</v>
      </c>
    </row>
    <row r="700" spans="12:16" ht="14.25" customHeight="1" x14ac:dyDescent="0.25">
      <c r="L700" s="45">
        <v>0</v>
      </c>
      <c r="M700" s="45">
        <v>0</v>
      </c>
      <c r="N700" s="46" t="e">
        <v>#REF!</v>
      </c>
      <c r="O700" s="45">
        <v>0</v>
      </c>
      <c r="P700" s="45">
        <v>0</v>
      </c>
    </row>
    <row r="701" spans="12:16" ht="14.25" customHeight="1" x14ac:dyDescent="0.25">
      <c r="L701" s="45">
        <v>0</v>
      </c>
      <c r="M701" s="45">
        <v>0</v>
      </c>
      <c r="N701" s="46" t="e">
        <v>#REF!</v>
      </c>
      <c r="O701" s="45">
        <v>0</v>
      </c>
      <c r="P701" s="45">
        <v>0</v>
      </c>
    </row>
    <row r="702" spans="12:16" ht="14.25" customHeight="1" x14ac:dyDescent="0.25">
      <c r="L702" s="45">
        <v>0</v>
      </c>
      <c r="M702" s="45">
        <v>0</v>
      </c>
      <c r="N702" s="46" t="e">
        <v>#REF!</v>
      </c>
      <c r="O702" s="45">
        <v>0</v>
      </c>
      <c r="P702" s="45">
        <v>0</v>
      </c>
    </row>
    <row r="703" spans="12:16" ht="14.25" customHeight="1" x14ac:dyDescent="0.25">
      <c r="L703" s="45">
        <v>0</v>
      </c>
      <c r="M703" s="45">
        <v>0</v>
      </c>
      <c r="N703" s="46" t="e">
        <v>#REF!</v>
      </c>
      <c r="O703" s="45">
        <v>0</v>
      </c>
      <c r="P703" s="45">
        <v>0</v>
      </c>
    </row>
    <row r="704" spans="12:16" ht="14.25" customHeight="1" x14ac:dyDescent="0.25">
      <c r="L704" s="45">
        <v>0</v>
      </c>
      <c r="M704" s="45">
        <v>0</v>
      </c>
      <c r="N704" s="46" t="e">
        <v>#REF!</v>
      </c>
      <c r="O704" s="45">
        <v>0</v>
      </c>
      <c r="P704" s="45">
        <v>0</v>
      </c>
    </row>
    <row r="705" spans="12:16" ht="14.25" customHeight="1" x14ac:dyDescent="0.25">
      <c r="L705" s="45">
        <v>0</v>
      </c>
      <c r="M705" s="45">
        <v>0</v>
      </c>
      <c r="N705" s="46" t="e">
        <v>#REF!</v>
      </c>
      <c r="O705" s="45">
        <v>0</v>
      </c>
      <c r="P705" s="45">
        <v>0</v>
      </c>
    </row>
    <row r="706" spans="12:16" ht="14.25" customHeight="1" x14ac:dyDescent="0.25">
      <c r="L706" s="45">
        <v>0</v>
      </c>
      <c r="M706" s="45">
        <v>0</v>
      </c>
      <c r="N706" s="46" t="e">
        <v>#REF!</v>
      </c>
      <c r="O706" s="45">
        <v>0</v>
      </c>
      <c r="P706" s="45">
        <v>0</v>
      </c>
    </row>
    <row r="707" spans="12:16" ht="14.25" customHeight="1" x14ac:dyDescent="0.25">
      <c r="L707" s="45">
        <v>0</v>
      </c>
      <c r="M707" s="45">
        <v>0</v>
      </c>
      <c r="N707" s="46" t="e">
        <v>#REF!</v>
      </c>
      <c r="O707" s="45">
        <v>0</v>
      </c>
      <c r="P707" s="45">
        <v>0</v>
      </c>
    </row>
    <row r="708" spans="12:16" ht="14.25" customHeight="1" x14ac:dyDescent="0.25">
      <c r="L708" s="45">
        <v>0</v>
      </c>
      <c r="M708" s="45">
        <v>0</v>
      </c>
      <c r="N708" s="46" t="e">
        <v>#REF!</v>
      </c>
      <c r="O708" s="45">
        <v>0</v>
      </c>
      <c r="P708" s="45">
        <v>0</v>
      </c>
    </row>
    <row r="709" spans="12:16" ht="14.25" customHeight="1" x14ac:dyDescent="0.25">
      <c r="L709" s="45">
        <v>0</v>
      </c>
      <c r="M709" s="45">
        <v>0</v>
      </c>
      <c r="N709" s="46" t="e">
        <v>#REF!</v>
      </c>
      <c r="O709" s="45">
        <v>0</v>
      </c>
      <c r="P709" s="45">
        <v>0</v>
      </c>
    </row>
    <row r="710" spans="12:16" ht="14.25" customHeight="1" x14ac:dyDescent="0.25">
      <c r="L710" s="45">
        <v>0</v>
      </c>
      <c r="M710" s="45">
        <v>0</v>
      </c>
      <c r="N710" s="46" t="e">
        <v>#REF!</v>
      </c>
      <c r="O710" s="45">
        <v>0</v>
      </c>
      <c r="P710" s="45">
        <v>0</v>
      </c>
    </row>
    <row r="711" spans="12:16" ht="14.25" customHeight="1" x14ac:dyDescent="0.25">
      <c r="L711" s="45">
        <v>0</v>
      </c>
      <c r="M711" s="45">
        <v>0</v>
      </c>
      <c r="N711" s="46" t="e">
        <v>#REF!</v>
      </c>
      <c r="O711" s="45">
        <v>0</v>
      </c>
      <c r="P711" s="45">
        <v>0</v>
      </c>
    </row>
    <row r="712" spans="12:16" ht="14.25" customHeight="1" x14ac:dyDescent="0.25">
      <c r="L712" s="45">
        <v>0</v>
      </c>
      <c r="M712" s="45">
        <v>0</v>
      </c>
      <c r="N712" s="46" t="e">
        <v>#REF!</v>
      </c>
      <c r="O712" s="45">
        <v>0</v>
      </c>
      <c r="P712" s="45">
        <v>0</v>
      </c>
    </row>
    <row r="713" spans="12:16" ht="14.25" customHeight="1" x14ac:dyDescent="0.25">
      <c r="L713" s="45">
        <v>0</v>
      </c>
      <c r="M713" s="45">
        <v>0</v>
      </c>
      <c r="N713" s="46" t="e">
        <v>#REF!</v>
      </c>
      <c r="O713" s="45">
        <v>0</v>
      </c>
      <c r="P713" s="45">
        <v>0</v>
      </c>
    </row>
    <row r="714" spans="12:16" ht="14.25" customHeight="1" x14ac:dyDescent="0.25">
      <c r="L714" s="45">
        <v>0</v>
      </c>
      <c r="M714" s="45">
        <v>0</v>
      </c>
      <c r="N714" s="46" t="e">
        <v>#REF!</v>
      </c>
      <c r="O714" s="45">
        <v>0</v>
      </c>
      <c r="P714" s="45">
        <v>0</v>
      </c>
    </row>
    <row r="715" spans="12:16" ht="14.25" customHeight="1" x14ac:dyDescent="0.25">
      <c r="L715" s="45">
        <v>0</v>
      </c>
      <c r="M715" s="45">
        <v>0</v>
      </c>
      <c r="N715" s="46" t="e">
        <v>#REF!</v>
      </c>
      <c r="O715" s="45">
        <v>0</v>
      </c>
      <c r="P715" s="45">
        <v>0</v>
      </c>
    </row>
    <row r="716" spans="12:16" ht="14.25" customHeight="1" x14ac:dyDescent="0.25">
      <c r="L716" s="45">
        <v>0</v>
      </c>
      <c r="M716" s="45">
        <v>0</v>
      </c>
      <c r="N716" s="46" t="e">
        <v>#REF!</v>
      </c>
      <c r="O716" s="45">
        <v>0</v>
      </c>
      <c r="P716" s="45">
        <v>0</v>
      </c>
    </row>
    <row r="717" spans="12:16" ht="14.25" customHeight="1" x14ac:dyDescent="0.25">
      <c r="L717" s="45">
        <v>0</v>
      </c>
      <c r="M717" s="45">
        <v>0</v>
      </c>
      <c r="N717" s="46" t="e">
        <v>#REF!</v>
      </c>
      <c r="O717" s="45">
        <v>0</v>
      </c>
      <c r="P717" s="45">
        <v>0</v>
      </c>
    </row>
    <row r="718" spans="12:16" ht="14.25" customHeight="1" x14ac:dyDescent="0.25">
      <c r="L718" s="45">
        <v>0</v>
      </c>
      <c r="M718" s="45">
        <v>0</v>
      </c>
      <c r="N718" s="46" t="e">
        <v>#REF!</v>
      </c>
      <c r="O718" s="45">
        <v>0</v>
      </c>
      <c r="P718" s="45">
        <v>0</v>
      </c>
    </row>
    <row r="719" spans="12:16" ht="14.25" customHeight="1" x14ac:dyDescent="0.25">
      <c r="L719" s="45">
        <v>0</v>
      </c>
      <c r="M719" s="45">
        <v>0</v>
      </c>
      <c r="N719" s="46" t="e">
        <v>#REF!</v>
      </c>
      <c r="O719" s="45">
        <v>0</v>
      </c>
      <c r="P719" s="45">
        <v>0</v>
      </c>
    </row>
    <row r="720" spans="12:16" ht="14.25" customHeight="1" x14ac:dyDescent="0.25">
      <c r="L720" s="45">
        <v>0</v>
      </c>
      <c r="M720" s="45">
        <v>0</v>
      </c>
      <c r="N720" s="46" t="e">
        <v>#REF!</v>
      </c>
      <c r="O720" s="45">
        <v>0</v>
      </c>
      <c r="P720" s="45">
        <v>0</v>
      </c>
    </row>
    <row r="721" spans="12:16" ht="14.25" customHeight="1" x14ac:dyDescent="0.25">
      <c r="L721" s="45">
        <v>0</v>
      </c>
      <c r="M721" s="45">
        <v>0</v>
      </c>
      <c r="N721" s="46" t="e">
        <v>#REF!</v>
      </c>
      <c r="O721" s="45">
        <v>0</v>
      </c>
      <c r="P721" s="45">
        <v>0</v>
      </c>
    </row>
    <row r="722" spans="12:16" ht="14.25" customHeight="1" x14ac:dyDescent="0.25">
      <c r="L722" s="45">
        <v>0</v>
      </c>
      <c r="M722" s="45">
        <v>0</v>
      </c>
      <c r="N722" s="46" t="e">
        <v>#REF!</v>
      </c>
      <c r="O722" s="45">
        <v>0</v>
      </c>
      <c r="P722" s="45">
        <v>0</v>
      </c>
    </row>
    <row r="723" spans="12:16" ht="14.25" customHeight="1" x14ac:dyDescent="0.25">
      <c r="L723" s="45">
        <v>0</v>
      </c>
      <c r="M723" s="45">
        <v>0</v>
      </c>
      <c r="N723" s="46" t="e">
        <v>#REF!</v>
      </c>
      <c r="O723" s="45">
        <v>0</v>
      </c>
      <c r="P723" s="45">
        <v>0</v>
      </c>
    </row>
    <row r="724" spans="12:16" ht="14.25" customHeight="1" x14ac:dyDescent="0.25">
      <c r="L724" s="45">
        <v>0</v>
      </c>
      <c r="M724" s="45">
        <v>0</v>
      </c>
      <c r="N724" s="46" t="e">
        <v>#REF!</v>
      </c>
      <c r="O724" s="45">
        <v>0</v>
      </c>
      <c r="P724" s="45">
        <v>0</v>
      </c>
    </row>
    <row r="725" spans="12:16" ht="14.25" customHeight="1" x14ac:dyDescent="0.25">
      <c r="L725" s="45">
        <v>0</v>
      </c>
      <c r="M725" s="45">
        <v>0</v>
      </c>
      <c r="N725" s="46" t="e">
        <v>#REF!</v>
      </c>
      <c r="O725" s="45">
        <v>0</v>
      </c>
      <c r="P725" s="45">
        <v>0</v>
      </c>
    </row>
    <row r="726" spans="12:16" ht="14.25" customHeight="1" x14ac:dyDescent="0.25">
      <c r="L726" s="45">
        <v>0</v>
      </c>
      <c r="M726" s="45">
        <v>0</v>
      </c>
      <c r="N726" s="46" t="e">
        <v>#REF!</v>
      </c>
      <c r="O726" s="45">
        <v>0</v>
      </c>
      <c r="P726" s="45">
        <v>0</v>
      </c>
    </row>
    <row r="727" spans="12:16" ht="14.25" customHeight="1" x14ac:dyDescent="0.25">
      <c r="L727" s="45">
        <v>0</v>
      </c>
      <c r="M727" s="45">
        <v>0</v>
      </c>
      <c r="N727" s="46" t="e">
        <v>#REF!</v>
      </c>
      <c r="O727" s="45">
        <v>0</v>
      </c>
      <c r="P727" s="45">
        <v>0</v>
      </c>
    </row>
    <row r="728" spans="12:16" ht="14.25" customHeight="1" x14ac:dyDescent="0.25">
      <c r="L728" s="45">
        <v>0</v>
      </c>
      <c r="M728" s="45">
        <v>0</v>
      </c>
      <c r="N728" s="46" t="e">
        <v>#REF!</v>
      </c>
      <c r="O728" s="45">
        <v>0</v>
      </c>
      <c r="P728" s="45">
        <v>0</v>
      </c>
    </row>
    <row r="729" spans="12:16" ht="14.25" customHeight="1" x14ac:dyDescent="0.25">
      <c r="L729" s="45">
        <v>0</v>
      </c>
      <c r="M729" s="45">
        <v>0</v>
      </c>
      <c r="N729" s="46" t="e">
        <v>#REF!</v>
      </c>
      <c r="O729" s="45">
        <v>0</v>
      </c>
      <c r="P729" s="45">
        <v>0</v>
      </c>
    </row>
    <row r="730" spans="12:16" ht="14.25" customHeight="1" x14ac:dyDescent="0.25">
      <c r="L730" s="45">
        <v>0</v>
      </c>
      <c r="M730" s="45">
        <v>0</v>
      </c>
      <c r="N730" s="46" t="e">
        <v>#REF!</v>
      </c>
      <c r="O730" s="45">
        <v>0</v>
      </c>
      <c r="P730" s="45">
        <v>0</v>
      </c>
    </row>
    <row r="731" spans="12:16" ht="14.25" customHeight="1" x14ac:dyDescent="0.25">
      <c r="L731" s="45">
        <v>0</v>
      </c>
      <c r="M731" s="45">
        <v>0</v>
      </c>
      <c r="N731" s="46" t="e">
        <v>#REF!</v>
      </c>
      <c r="O731" s="45">
        <v>0</v>
      </c>
      <c r="P731" s="45">
        <v>0</v>
      </c>
    </row>
    <row r="732" spans="12:16" ht="14.25" customHeight="1" x14ac:dyDescent="0.25">
      <c r="L732" s="45">
        <v>0</v>
      </c>
      <c r="M732" s="45">
        <v>0</v>
      </c>
      <c r="N732" s="46" t="e">
        <v>#REF!</v>
      </c>
      <c r="O732" s="45">
        <v>0</v>
      </c>
      <c r="P732" s="45">
        <v>0</v>
      </c>
    </row>
    <row r="733" spans="12:16" ht="14.25" customHeight="1" x14ac:dyDescent="0.25">
      <c r="L733" s="45">
        <v>0</v>
      </c>
      <c r="M733" s="45">
        <v>0</v>
      </c>
      <c r="N733" s="46" t="e">
        <v>#REF!</v>
      </c>
      <c r="O733" s="45">
        <v>0</v>
      </c>
      <c r="P733" s="45">
        <v>0</v>
      </c>
    </row>
    <row r="734" spans="12:16" ht="14.25" customHeight="1" x14ac:dyDescent="0.25">
      <c r="L734" s="45">
        <v>0</v>
      </c>
      <c r="M734" s="45">
        <v>0</v>
      </c>
      <c r="N734" s="46" t="e">
        <v>#REF!</v>
      </c>
      <c r="O734" s="45">
        <v>0</v>
      </c>
      <c r="P734" s="45">
        <v>0</v>
      </c>
    </row>
    <row r="735" spans="12:16" ht="14.25" customHeight="1" x14ac:dyDescent="0.25">
      <c r="L735" s="45">
        <v>0</v>
      </c>
      <c r="M735" s="45">
        <v>0</v>
      </c>
      <c r="N735" s="46" t="e">
        <v>#REF!</v>
      </c>
      <c r="O735" s="45">
        <v>0</v>
      </c>
      <c r="P735" s="45">
        <v>0</v>
      </c>
    </row>
    <row r="736" spans="12:16" ht="14.25" customHeight="1" x14ac:dyDescent="0.25">
      <c r="L736" s="45">
        <v>0</v>
      </c>
      <c r="M736" s="45">
        <v>0</v>
      </c>
      <c r="N736" s="46" t="e">
        <v>#REF!</v>
      </c>
      <c r="O736" s="45">
        <v>0</v>
      </c>
      <c r="P736" s="45">
        <v>0</v>
      </c>
    </row>
    <row r="737" spans="12:16" ht="14.25" customHeight="1" x14ac:dyDescent="0.25">
      <c r="L737" s="45">
        <v>0</v>
      </c>
      <c r="M737" s="45">
        <v>0</v>
      </c>
      <c r="N737" s="46" t="e">
        <v>#REF!</v>
      </c>
      <c r="O737" s="45">
        <v>0</v>
      </c>
      <c r="P737" s="45">
        <v>0</v>
      </c>
    </row>
    <row r="738" spans="12:16" ht="14.25" customHeight="1" x14ac:dyDescent="0.25">
      <c r="L738" s="45">
        <v>0</v>
      </c>
      <c r="M738" s="45">
        <v>0</v>
      </c>
      <c r="N738" s="46" t="e">
        <v>#REF!</v>
      </c>
      <c r="O738" s="45">
        <v>0</v>
      </c>
      <c r="P738" s="45">
        <v>0</v>
      </c>
    </row>
    <row r="739" spans="12:16" ht="14.25" customHeight="1" x14ac:dyDescent="0.25">
      <c r="L739" s="45">
        <v>0</v>
      </c>
      <c r="M739" s="45">
        <v>0</v>
      </c>
      <c r="N739" s="46" t="e">
        <v>#REF!</v>
      </c>
      <c r="O739" s="45">
        <v>0</v>
      </c>
      <c r="P739" s="45">
        <v>0</v>
      </c>
    </row>
    <row r="740" spans="12:16" ht="14.25" customHeight="1" x14ac:dyDescent="0.25">
      <c r="L740" s="45">
        <v>0</v>
      </c>
      <c r="M740" s="45">
        <v>0</v>
      </c>
      <c r="N740" s="46" t="e">
        <v>#REF!</v>
      </c>
      <c r="O740" s="45">
        <v>0</v>
      </c>
      <c r="P740" s="45">
        <v>0</v>
      </c>
    </row>
    <row r="741" spans="12:16" ht="14.25" customHeight="1" x14ac:dyDescent="0.25">
      <c r="L741" s="45">
        <v>0</v>
      </c>
      <c r="M741" s="45">
        <v>0</v>
      </c>
      <c r="N741" s="46" t="e">
        <v>#REF!</v>
      </c>
      <c r="O741" s="45">
        <v>0</v>
      </c>
      <c r="P741" s="45">
        <v>0</v>
      </c>
    </row>
    <row r="742" spans="12:16" ht="14.25" customHeight="1" x14ac:dyDescent="0.25">
      <c r="L742" s="45">
        <v>0</v>
      </c>
      <c r="M742" s="45">
        <v>0</v>
      </c>
      <c r="N742" s="46" t="e">
        <v>#REF!</v>
      </c>
      <c r="O742" s="45">
        <v>0</v>
      </c>
      <c r="P742" s="45">
        <v>0</v>
      </c>
    </row>
    <row r="743" spans="12:16" ht="14.25" customHeight="1" x14ac:dyDescent="0.25">
      <c r="L743" s="45">
        <v>0</v>
      </c>
      <c r="M743" s="45">
        <v>0</v>
      </c>
      <c r="N743" s="46" t="e">
        <v>#REF!</v>
      </c>
      <c r="O743" s="45">
        <v>0</v>
      </c>
      <c r="P743" s="45">
        <v>0</v>
      </c>
    </row>
    <row r="744" spans="12:16" ht="14.25" customHeight="1" x14ac:dyDescent="0.25">
      <c r="L744" s="45">
        <v>0</v>
      </c>
      <c r="M744" s="45">
        <v>0</v>
      </c>
      <c r="N744" s="46" t="e">
        <v>#REF!</v>
      </c>
      <c r="O744" s="45">
        <v>0</v>
      </c>
      <c r="P744" s="45">
        <v>0</v>
      </c>
    </row>
    <row r="745" spans="12:16" ht="14.25" customHeight="1" x14ac:dyDescent="0.25">
      <c r="L745" s="45">
        <v>0</v>
      </c>
      <c r="M745" s="45">
        <v>0</v>
      </c>
      <c r="N745" s="46" t="e">
        <v>#REF!</v>
      </c>
      <c r="O745" s="45">
        <v>0</v>
      </c>
      <c r="P745" s="45">
        <v>0</v>
      </c>
    </row>
    <row r="746" spans="12:16" ht="14.25" customHeight="1" x14ac:dyDescent="0.25">
      <c r="L746" s="45">
        <v>0</v>
      </c>
      <c r="M746" s="45">
        <v>0</v>
      </c>
      <c r="N746" s="46" t="e">
        <v>#REF!</v>
      </c>
      <c r="O746" s="45">
        <v>0</v>
      </c>
      <c r="P746" s="45">
        <v>0</v>
      </c>
    </row>
    <row r="747" spans="12:16" ht="14.25" customHeight="1" x14ac:dyDescent="0.25">
      <c r="L747" s="45">
        <v>0</v>
      </c>
      <c r="M747" s="45">
        <v>0</v>
      </c>
      <c r="N747" s="46" t="e">
        <v>#REF!</v>
      </c>
      <c r="O747" s="45">
        <v>0</v>
      </c>
      <c r="P747" s="45">
        <v>0</v>
      </c>
    </row>
    <row r="748" spans="12:16" ht="14.25" customHeight="1" x14ac:dyDescent="0.25">
      <c r="L748" s="45">
        <v>0</v>
      </c>
      <c r="M748" s="45">
        <v>0</v>
      </c>
      <c r="N748" s="46" t="e">
        <v>#REF!</v>
      </c>
      <c r="O748" s="45">
        <v>0</v>
      </c>
      <c r="P748" s="45">
        <v>0</v>
      </c>
    </row>
    <row r="749" spans="12:16" ht="14.25" customHeight="1" x14ac:dyDescent="0.25">
      <c r="L749" s="45">
        <v>0</v>
      </c>
      <c r="M749" s="45">
        <v>0</v>
      </c>
      <c r="N749" s="46" t="e">
        <v>#REF!</v>
      </c>
      <c r="O749" s="45">
        <v>0</v>
      </c>
      <c r="P749" s="45">
        <v>0</v>
      </c>
    </row>
    <row r="750" spans="12:16" ht="14.25" customHeight="1" x14ac:dyDescent="0.25">
      <c r="L750" s="45">
        <v>0</v>
      </c>
      <c r="M750" s="45">
        <v>0</v>
      </c>
      <c r="N750" s="46" t="e">
        <v>#REF!</v>
      </c>
      <c r="O750" s="45">
        <v>0</v>
      </c>
      <c r="P750" s="45">
        <v>0</v>
      </c>
    </row>
    <row r="751" spans="12:16" ht="14.25" customHeight="1" x14ac:dyDescent="0.25">
      <c r="L751" s="45">
        <v>0</v>
      </c>
      <c r="M751" s="45">
        <v>0</v>
      </c>
      <c r="N751" s="46" t="e">
        <v>#REF!</v>
      </c>
      <c r="O751" s="45">
        <v>0</v>
      </c>
      <c r="P751" s="45">
        <v>0</v>
      </c>
    </row>
    <row r="752" spans="12:16" ht="14.25" customHeight="1" x14ac:dyDescent="0.25">
      <c r="L752" s="45">
        <v>0</v>
      </c>
      <c r="M752" s="45">
        <v>0</v>
      </c>
      <c r="N752" s="46" t="e">
        <v>#REF!</v>
      </c>
      <c r="O752" s="45">
        <v>0</v>
      </c>
      <c r="P752" s="45">
        <v>0</v>
      </c>
    </row>
    <row r="753" spans="12:16" ht="14.25" customHeight="1" x14ac:dyDescent="0.25">
      <c r="L753" s="45">
        <v>0</v>
      </c>
      <c r="M753" s="45">
        <v>0</v>
      </c>
      <c r="N753" s="46" t="e">
        <v>#REF!</v>
      </c>
      <c r="O753" s="45">
        <v>0</v>
      </c>
      <c r="P753" s="45">
        <v>0</v>
      </c>
    </row>
    <row r="754" spans="12:16" ht="14.25" customHeight="1" x14ac:dyDescent="0.25">
      <c r="L754" s="45">
        <v>0</v>
      </c>
      <c r="M754" s="45">
        <v>0</v>
      </c>
      <c r="N754" s="46" t="e">
        <v>#REF!</v>
      </c>
      <c r="O754" s="45">
        <v>0</v>
      </c>
      <c r="P754" s="45">
        <v>0</v>
      </c>
    </row>
    <row r="755" spans="12:16" ht="14.25" customHeight="1" x14ac:dyDescent="0.25">
      <c r="L755" s="45">
        <v>0</v>
      </c>
      <c r="M755" s="45">
        <v>0</v>
      </c>
      <c r="N755" s="46" t="e">
        <v>#REF!</v>
      </c>
      <c r="O755" s="45">
        <v>0</v>
      </c>
      <c r="P755" s="45">
        <v>0</v>
      </c>
    </row>
    <row r="756" spans="12:16" ht="14.25" customHeight="1" x14ac:dyDescent="0.25">
      <c r="L756" s="45">
        <v>0</v>
      </c>
      <c r="M756" s="45">
        <v>0</v>
      </c>
      <c r="N756" s="46" t="e">
        <v>#REF!</v>
      </c>
      <c r="O756" s="45">
        <v>0</v>
      </c>
      <c r="P756" s="45">
        <v>0</v>
      </c>
    </row>
    <row r="757" spans="12:16" ht="14.25" customHeight="1" x14ac:dyDescent="0.25">
      <c r="L757" s="45">
        <v>0</v>
      </c>
      <c r="M757" s="45">
        <v>0</v>
      </c>
      <c r="N757" s="46" t="e">
        <v>#REF!</v>
      </c>
      <c r="O757" s="45">
        <v>0</v>
      </c>
      <c r="P757" s="45">
        <v>0</v>
      </c>
    </row>
    <row r="758" spans="12:16" ht="14.25" customHeight="1" x14ac:dyDescent="0.25">
      <c r="L758" s="45">
        <v>0</v>
      </c>
      <c r="M758" s="45">
        <v>0</v>
      </c>
      <c r="N758" s="46" t="e">
        <v>#REF!</v>
      </c>
      <c r="O758" s="45">
        <v>0</v>
      </c>
      <c r="P758" s="45">
        <v>0</v>
      </c>
    </row>
    <row r="759" spans="12:16" ht="14.25" customHeight="1" x14ac:dyDescent="0.25">
      <c r="L759" s="45">
        <v>0</v>
      </c>
      <c r="M759" s="45">
        <v>0</v>
      </c>
      <c r="N759" s="46" t="e">
        <v>#REF!</v>
      </c>
      <c r="O759" s="45">
        <v>0</v>
      </c>
      <c r="P759" s="45">
        <v>0</v>
      </c>
    </row>
    <row r="760" spans="12:16" ht="14.25" customHeight="1" x14ac:dyDescent="0.25">
      <c r="L760" s="45">
        <v>0</v>
      </c>
      <c r="M760" s="45">
        <v>0</v>
      </c>
      <c r="N760" s="46" t="e">
        <v>#REF!</v>
      </c>
      <c r="O760" s="45">
        <v>0</v>
      </c>
      <c r="P760" s="45">
        <v>0</v>
      </c>
    </row>
    <row r="761" spans="12:16" ht="14.25" customHeight="1" x14ac:dyDescent="0.25">
      <c r="L761" s="45">
        <v>0</v>
      </c>
      <c r="M761" s="45">
        <v>0</v>
      </c>
      <c r="N761" s="46" t="e">
        <v>#REF!</v>
      </c>
      <c r="O761" s="45">
        <v>0</v>
      </c>
      <c r="P761" s="45">
        <v>0</v>
      </c>
    </row>
    <row r="762" spans="12:16" ht="14.25" customHeight="1" x14ac:dyDescent="0.25">
      <c r="L762" s="45">
        <v>0</v>
      </c>
      <c r="M762" s="45">
        <v>0</v>
      </c>
      <c r="N762" s="46" t="e">
        <v>#REF!</v>
      </c>
      <c r="O762" s="45">
        <v>0</v>
      </c>
      <c r="P762" s="45">
        <v>0</v>
      </c>
    </row>
    <row r="763" spans="12:16" ht="14.25" customHeight="1" x14ac:dyDescent="0.25">
      <c r="L763" s="45">
        <v>0</v>
      </c>
      <c r="M763" s="45">
        <v>0</v>
      </c>
      <c r="N763" s="46" t="e">
        <v>#REF!</v>
      </c>
      <c r="O763" s="45">
        <v>0</v>
      </c>
      <c r="P763" s="45">
        <v>0</v>
      </c>
    </row>
    <row r="764" spans="12:16" ht="14.25" customHeight="1" x14ac:dyDescent="0.25">
      <c r="L764" s="45">
        <v>0</v>
      </c>
      <c r="M764" s="45">
        <v>0</v>
      </c>
      <c r="N764" s="46" t="e">
        <v>#REF!</v>
      </c>
      <c r="O764" s="45">
        <v>0</v>
      </c>
      <c r="P764" s="45">
        <v>0</v>
      </c>
    </row>
    <row r="765" spans="12:16" ht="14.25" customHeight="1" x14ac:dyDescent="0.25">
      <c r="L765" s="45">
        <v>0</v>
      </c>
      <c r="M765" s="45">
        <v>0</v>
      </c>
      <c r="N765" s="46" t="e">
        <v>#REF!</v>
      </c>
      <c r="O765" s="45">
        <v>0</v>
      </c>
      <c r="P765" s="45">
        <v>0</v>
      </c>
    </row>
    <row r="766" spans="12:16" ht="14.25" customHeight="1" x14ac:dyDescent="0.25">
      <c r="L766" s="45">
        <v>0</v>
      </c>
      <c r="M766" s="45">
        <v>0</v>
      </c>
      <c r="N766" s="46" t="e">
        <v>#REF!</v>
      </c>
      <c r="O766" s="45">
        <v>0</v>
      </c>
      <c r="P766" s="45">
        <v>0</v>
      </c>
    </row>
    <row r="767" spans="12:16" ht="14.25" customHeight="1" x14ac:dyDescent="0.25">
      <c r="L767" s="45">
        <v>0</v>
      </c>
      <c r="M767" s="45">
        <v>0</v>
      </c>
      <c r="N767" s="46" t="e">
        <v>#REF!</v>
      </c>
      <c r="O767" s="45">
        <v>0</v>
      </c>
      <c r="P767" s="45">
        <v>0</v>
      </c>
    </row>
    <row r="768" spans="12:16" ht="14.25" customHeight="1" x14ac:dyDescent="0.25">
      <c r="L768" s="45">
        <v>0</v>
      </c>
      <c r="M768" s="45">
        <v>0</v>
      </c>
      <c r="N768" s="46" t="e">
        <v>#REF!</v>
      </c>
      <c r="O768" s="45">
        <v>0</v>
      </c>
      <c r="P768" s="45">
        <v>0</v>
      </c>
    </row>
    <row r="769" spans="12:16" ht="14.25" customHeight="1" x14ac:dyDescent="0.25">
      <c r="L769" s="45">
        <v>0</v>
      </c>
      <c r="M769" s="45">
        <v>0</v>
      </c>
      <c r="N769" s="46" t="e">
        <v>#REF!</v>
      </c>
      <c r="O769" s="45">
        <v>0</v>
      </c>
      <c r="P769" s="45">
        <v>0</v>
      </c>
    </row>
    <row r="770" spans="12:16" ht="14.25" customHeight="1" x14ac:dyDescent="0.25">
      <c r="L770" s="45">
        <v>0</v>
      </c>
      <c r="M770" s="45">
        <v>0</v>
      </c>
      <c r="N770" s="46" t="e">
        <v>#REF!</v>
      </c>
      <c r="O770" s="45">
        <v>0</v>
      </c>
      <c r="P770" s="45">
        <v>0</v>
      </c>
    </row>
    <row r="771" spans="12:16" ht="14.25" customHeight="1" x14ac:dyDescent="0.25">
      <c r="L771" s="45">
        <v>0</v>
      </c>
      <c r="M771" s="45">
        <v>0</v>
      </c>
      <c r="N771" s="46" t="e">
        <v>#REF!</v>
      </c>
      <c r="O771" s="45">
        <v>0</v>
      </c>
      <c r="P771" s="45">
        <v>0</v>
      </c>
    </row>
    <row r="772" spans="12:16" ht="14.25" customHeight="1" x14ac:dyDescent="0.25">
      <c r="L772" s="45">
        <v>0</v>
      </c>
      <c r="M772" s="45">
        <v>0</v>
      </c>
      <c r="N772" s="46" t="e">
        <v>#REF!</v>
      </c>
      <c r="O772" s="45">
        <v>0</v>
      </c>
      <c r="P772" s="45">
        <v>0</v>
      </c>
    </row>
    <row r="773" spans="12:16" ht="14.25" customHeight="1" x14ac:dyDescent="0.25">
      <c r="L773" s="45">
        <v>0</v>
      </c>
      <c r="M773" s="45">
        <v>0</v>
      </c>
      <c r="N773" s="46" t="e">
        <v>#REF!</v>
      </c>
      <c r="O773" s="45">
        <v>0</v>
      </c>
      <c r="P773" s="45">
        <v>0</v>
      </c>
    </row>
    <row r="774" spans="12:16" ht="14.25" customHeight="1" x14ac:dyDescent="0.25">
      <c r="L774" s="45">
        <v>0</v>
      </c>
      <c r="M774" s="45">
        <v>0</v>
      </c>
      <c r="N774" s="46" t="e">
        <v>#REF!</v>
      </c>
      <c r="O774" s="45">
        <v>0</v>
      </c>
      <c r="P774" s="45">
        <v>0</v>
      </c>
    </row>
    <row r="775" spans="12:16" ht="14.25" customHeight="1" x14ac:dyDescent="0.25">
      <c r="L775" s="45">
        <v>0</v>
      </c>
      <c r="M775" s="45">
        <v>0</v>
      </c>
      <c r="N775" s="46" t="e">
        <v>#REF!</v>
      </c>
      <c r="O775" s="45">
        <v>0</v>
      </c>
      <c r="P775" s="45">
        <v>0</v>
      </c>
    </row>
    <row r="776" spans="12:16" ht="14.25" customHeight="1" x14ac:dyDescent="0.25">
      <c r="L776" s="45">
        <v>0</v>
      </c>
      <c r="M776" s="45">
        <v>0</v>
      </c>
      <c r="N776" s="46" t="e">
        <v>#REF!</v>
      </c>
      <c r="O776" s="45">
        <v>0</v>
      </c>
      <c r="P776" s="45">
        <v>0</v>
      </c>
    </row>
    <row r="777" spans="12:16" ht="14.25" customHeight="1" x14ac:dyDescent="0.25">
      <c r="L777" s="45">
        <v>0</v>
      </c>
      <c r="M777" s="45">
        <v>0</v>
      </c>
      <c r="N777" s="46" t="e">
        <v>#REF!</v>
      </c>
      <c r="O777" s="45">
        <v>0</v>
      </c>
      <c r="P777" s="45">
        <v>0</v>
      </c>
    </row>
    <row r="778" spans="12:16" ht="14.25" customHeight="1" x14ac:dyDescent="0.25">
      <c r="L778" s="45">
        <v>0</v>
      </c>
      <c r="M778" s="45">
        <v>0</v>
      </c>
      <c r="N778" s="46" t="e">
        <v>#REF!</v>
      </c>
      <c r="O778" s="45">
        <v>0</v>
      </c>
      <c r="P778" s="45">
        <v>0</v>
      </c>
    </row>
    <row r="779" spans="12:16" ht="14.25" customHeight="1" x14ac:dyDescent="0.25">
      <c r="L779" s="45">
        <v>0</v>
      </c>
      <c r="M779" s="45">
        <v>0</v>
      </c>
      <c r="N779" s="46" t="e">
        <v>#REF!</v>
      </c>
      <c r="O779" s="45">
        <v>0</v>
      </c>
      <c r="P779" s="45">
        <v>0</v>
      </c>
    </row>
    <row r="780" spans="12:16" ht="14.25" customHeight="1" x14ac:dyDescent="0.25">
      <c r="L780" s="45">
        <v>0</v>
      </c>
      <c r="M780" s="45">
        <v>0</v>
      </c>
      <c r="N780" s="46" t="e">
        <v>#REF!</v>
      </c>
      <c r="O780" s="45">
        <v>0</v>
      </c>
      <c r="P780" s="45">
        <v>0</v>
      </c>
    </row>
    <row r="781" spans="12:16" ht="14.25" customHeight="1" x14ac:dyDescent="0.25">
      <c r="L781" s="45">
        <v>0</v>
      </c>
      <c r="M781" s="45">
        <v>0</v>
      </c>
      <c r="N781" s="46" t="e">
        <v>#REF!</v>
      </c>
      <c r="O781" s="45">
        <v>0</v>
      </c>
      <c r="P781" s="45">
        <v>0</v>
      </c>
    </row>
    <row r="782" spans="12:16" ht="14.25" customHeight="1" x14ac:dyDescent="0.25">
      <c r="L782" s="45">
        <v>0</v>
      </c>
      <c r="M782" s="45">
        <v>0</v>
      </c>
      <c r="N782" s="46" t="e">
        <v>#REF!</v>
      </c>
      <c r="O782" s="45">
        <v>0</v>
      </c>
      <c r="P782" s="45">
        <v>0</v>
      </c>
    </row>
    <row r="783" spans="12:16" ht="14.25" customHeight="1" x14ac:dyDescent="0.25">
      <c r="L783" s="45">
        <v>0</v>
      </c>
      <c r="M783" s="45">
        <v>0</v>
      </c>
      <c r="N783" s="46" t="e">
        <v>#REF!</v>
      </c>
      <c r="O783" s="45">
        <v>0</v>
      </c>
      <c r="P783" s="45">
        <v>0</v>
      </c>
    </row>
    <row r="784" spans="12:16" ht="14.25" customHeight="1" x14ac:dyDescent="0.25">
      <c r="L784" s="45">
        <v>0</v>
      </c>
      <c r="M784" s="45">
        <v>0</v>
      </c>
      <c r="N784" s="46" t="e">
        <v>#REF!</v>
      </c>
      <c r="O784" s="45">
        <v>0</v>
      </c>
      <c r="P784" s="45">
        <v>0</v>
      </c>
    </row>
    <row r="785" spans="12:16" ht="14.25" customHeight="1" x14ac:dyDescent="0.25">
      <c r="L785" s="45">
        <v>0</v>
      </c>
      <c r="M785" s="45">
        <v>0</v>
      </c>
      <c r="N785" s="46" t="e">
        <v>#REF!</v>
      </c>
      <c r="O785" s="45">
        <v>0</v>
      </c>
      <c r="P785" s="45">
        <v>0</v>
      </c>
    </row>
    <row r="786" spans="12:16" ht="14.25" customHeight="1" x14ac:dyDescent="0.25">
      <c r="L786" s="45">
        <v>0</v>
      </c>
      <c r="M786" s="45">
        <v>0</v>
      </c>
      <c r="N786" s="46" t="e">
        <v>#REF!</v>
      </c>
      <c r="O786" s="45">
        <v>0</v>
      </c>
      <c r="P786" s="45">
        <v>0</v>
      </c>
    </row>
    <row r="787" spans="12:16" ht="14.25" customHeight="1" x14ac:dyDescent="0.25">
      <c r="L787" s="45">
        <v>0</v>
      </c>
      <c r="M787" s="45">
        <v>0</v>
      </c>
      <c r="N787" s="46" t="e">
        <v>#REF!</v>
      </c>
      <c r="O787" s="45">
        <v>0</v>
      </c>
      <c r="P787" s="45">
        <v>0</v>
      </c>
    </row>
    <row r="788" spans="12:16" ht="14.25" customHeight="1" x14ac:dyDescent="0.25">
      <c r="L788" s="45">
        <v>0</v>
      </c>
      <c r="M788" s="45">
        <v>0</v>
      </c>
      <c r="N788" s="46" t="e">
        <v>#REF!</v>
      </c>
      <c r="O788" s="45">
        <v>0</v>
      </c>
      <c r="P788" s="45">
        <v>0</v>
      </c>
    </row>
    <row r="789" spans="12:16" ht="14.25" customHeight="1" x14ac:dyDescent="0.25">
      <c r="L789" s="45">
        <v>0</v>
      </c>
      <c r="M789" s="45">
        <v>0</v>
      </c>
      <c r="N789" s="46" t="e">
        <v>#REF!</v>
      </c>
      <c r="O789" s="45">
        <v>0</v>
      </c>
      <c r="P789" s="45">
        <v>0</v>
      </c>
    </row>
    <row r="790" spans="12:16" ht="14.25" customHeight="1" x14ac:dyDescent="0.25">
      <c r="L790" s="45">
        <v>0</v>
      </c>
      <c r="M790" s="45">
        <v>0</v>
      </c>
      <c r="N790" s="46" t="e">
        <v>#REF!</v>
      </c>
      <c r="O790" s="45">
        <v>0</v>
      </c>
      <c r="P790" s="45">
        <v>0</v>
      </c>
    </row>
    <row r="791" spans="12:16" ht="14.25" customHeight="1" x14ac:dyDescent="0.25">
      <c r="L791" s="45">
        <v>0</v>
      </c>
      <c r="M791" s="45">
        <v>0</v>
      </c>
      <c r="N791" s="46" t="e">
        <v>#REF!</v>
      </c>
      <c r="O791" s="45">
        <v>0</v>
      </c>
      <c r="P791" s="45">
        <v>0</v>
      </c>
    </row>
    <row r="792" spans="12:16" ht="14.25" customHeight="1" x14ac:dyDescent="0.25">
      <c r="L792" s="45">
        <v>0</v>
      </c>
      <c r="M792" s="45">
        <v>0</v>
      </c>
      <c r="N792" s="46" t="e">
        <v>#REF!</v>
      </c>
      <c r="O792" s="45">
        <v>0</v>
      </c>
      <c r="P792" s="45">
        <v>0</v>
      </c>
    </row>
    <row r="793" spans="12:16" ht="14.25" customHeight="1" x14ac:dyDescent="0.25">
      <c r="L793" s="45">
        <v>0</v>
      </c>
      <c r="M793" s="45">
        <v>0</v>
      </c>
      <c r="N793" s="46" t="e">
        <v>#REF!</v>
      </c>
      <c r="O793" s="45">
        <v>0</v>
      </c>
      <c r="P793" s="45">
        <v>0</v>
      </c>
    </row>
    <row r="794" spans="12:16" ht="14.25" customHeight="1" x14ac:dyDescent="0.25">
      <c r="L794" s="45">
        <v>0</v>
      </c>
      <c r="M794" s="45">
        <v>0</v>
      </c>
      <c r="N794" s="46" t="e">
        <v>#REF!</v>
      </c>
      <c r="O794" s="45">
        <v>0</v>
      </c>
      <c r="P794" s="45">
        <v>0</v>
      </c>
    </row>
    <row r="795" spans="12:16" ht="14.25" customHeight="1" x14ac:dyDescent="0.25">
      <c r="L795" s="45">
        <v>0</v>
      </c>
      <c r="M795" s="45">
        <v>0</v>
      </c>
      <c r="N795" s="46" t="e">
        <v>#REF!</v>
      </c>
      <c r="O795" s="45">
        <v>0</v>
      </c>
      <c r="P795" s="45">
        <v>0</v>
      </c>
    </row>
    <row r="796" spans="12:16" ht="14.25" customHeight="1" x14ac:dyDescent="0.25">
      <c r="L796" s="45">
        <v>0</v>
      </c>
      <c r="M796" s="45">
        <v>0</v>
      </c>
      <c r="N796" s="46" t="e">
        <v>#REF!</v>
      </c>
      <c r="O796" s="45">
        <v>0</v>
      </c>
      <c r="P796" s="45">
        <v>0</v>
      </c>
    </row>
    <row r="797" spans="12:16" ht="14.25" customHeight="1" x14ac:dyDescent="0.25">
      <c r="L797" s="45">
        <v>0</v>
      </c>
      <c r="M797" s="45">
        <v>0</v>
      </c>
      <c r="N797" s="46" t="e">
        <v>#REF!</v>
      </c>
      <c r="O797" s="45">
        <v>0</v>
      </c>
      <c r="P797" s="45">
        <v>0</v>
      </c>
    </row>
    <row r="798" spans="12:16" ht="14.25" customHeight="1" x14ac:dyDescent="0.25">
      <c r="L798" s="45">
        <v>0</v>
      </c>
      <c r="M798" s="45">
        <v>0</v>
      </c>
      <c r="N798" s="46" t="e">
        <v>#REF!</v>
      </c>
      <c r="O798" s="45">
        <v>0</v>
      </c>
      <c r="P798" s="45">
        <v>0</v>
      </c>
    </row>
    <row r="799" spans="12:16" ht="14.25" customHeight="1" x14ac:dyDescent="0.25">
      <c r="L799" s="45">
        <v>0</v>
      </c>
      <c r="M799" s="45">
        <v>0</v>
      </c>
      <c r="N799" s="46" t="e">
        <v>#REF!</v>
      </c>
      <c r="O799" s="45">
        <v>0</v>
      </c>
      <c r="P799" s="45">
        <v>0</v>
      </c>
    </row>
    <row r="800" spans="12:16" ht="14.25" customHeight="1" x14ac:dyDescent="0.25">
      <c r="L800" s="45">
        <v>0</v>
      </c>
      <c r="M800" s="45">
        <v>0</v>
      </c>
      <c r="N800" s="46" t="e">
        <v>#REF!</v>
      </c>
      <c r="O800" s="45">
        <v>0</v>
      </c>
      <c r="P800" s="45">
        <v>0</v>
      </c>
    </row>
    <row r="801" spans="12:16" ht="14.25" customHeight="1" x14ac:dyDescent="0.25">
      <c r="L801" s="45">
        <v>0</v>
      </c>
      <c r="M801" s="45">
        <v>0</v>
      </c>
      <c r="N801" s="46" t="e">
        <v>#REF!</v>
      </c>
      <c r="O801" s="45">
        <v>0</v>
      </c>
      <c r="P801" s="45">
        <v>0</v>
      </c>
    </row>
    <row r="802" spans="12:16" ht="14.25" customHeight="1" x14ac:dyDescent="0.25">
      <c r="L802" s="45">
        <v>0</v>
      </c>
      <c r="M802" s="45">
        <v>0</v>
      </c>
      <c r="N802" s="46" t="e">
        <v>#REF!</v>
      </c>
      <c r="O802" s="45">
        <v>0</v>
      </c>
      <c r="P802" s="45">
        <v>0</v>
      </c>
    </row>
    <row r="803" spans="12:16" ht="14.25" customHeight="1" x14ac:dyDescent="0.25">
      <c r="L803" s="45">
        <v>0</v>
      </c>
      <c r="M803" s="45">
        <v>0</v>
      </c>
      <c r="N803" s="46" t="e">
        <v>#REF!</v>
      </c>
      <c r="O803" s="45">
        <v>0</v>
      </c>
      <c r="P803" s="45">
        <v>0</v>
      </c>
    </row>
    <row r="804" spans="12:16" ht="14.25" customHeight="1" x14ac:dyDescent="0.25">
      <c r="L804" s="45">
        <v>0</v>
      </c>
      <c r="M804" s="45">
        <v>0</v>
      </c>
      <c r="N804" s="46" t="e">
        <v>#REF!</v>
      </c>
      <c r="O804" s="45">
        <v>0</v>
      </c>
      <c r="P804" s="45">
        <v>0</v>
      </c>
    </row>
    <row r="805" spans="12:16" ht="14.25" customHeight="1" x14ac:dyDescent="0.25">
      <c r="L805" s="45">
        <v>0</v>
      </c>
      <c r="M805" s="45">
        <v>0</v>
      </c>
      <c r="N805" s="46" t="e">
        <v>#REF!</v>
      </c>
      <c r="O805" s="45">
        <v>0</v>
      </c>
      <c r="P805" s="45">
        <v>0</v>
      </c>
    </row>
    <row r="806" spans="12:16" ht="14.25" customHeight="1" x14ac:dyDescent="0.25">
      <c r="L806" s="45">
        <v>0</v>
      </c>
      <c r="M806" s="45">
        <v>0</v>
      </c>
      <c r="N806" s="46" t="e">
        <v>#REF!</v>
      </c>
      <c r="O806" s="45">
        <v>0</v>
      </c>
      <c r="P806" s="45">
        <v>0</v>
      </c>
    </row>
    <row r="807" spans="12:16" ht="14.25" customHeight="1" x14ac:dyDescent="0.25">
      <c r="L807" s="45">
        <v>0</v>
      </c>
      <c r="M807" s="45">
        <v>0</v>
      </c>
      <c r="N807" s="46" t="e">
        <v>#REF!</v>
      </c>
      <c r="O807" s="45">
        <v>0</v>
      </c>
      <c r="P807" s="45">
        <v>0</v>
      </c>
    </row>
    <row r="808" spans="12:16" ht="14.25" customHeight="1" x14ac:dyDescent="0.25">
      <c r="L808" s="45">
        <v>0</v>
      </c>
      <c r="M808" s="45">
        <v>0</v>
      </c>
      <c r="N808" s="46" t="e">
        <v>#REF!</v>
      </c>
      <c r="O808" s="45">
        <v>0</v>
      </c>
      <c r="P808" s="45">
        <v>0</v>
      </c>
    </row>
    <row r="809" spans="12:16" ht="14.25" customHeight="1" x14ac:dyDescent="0.25">
      <c r="L809" s="45">
        <v>0</v>
      </c>
      <c r="M809" s="45">
        <v>0</v>
      </c>
      <c r="N809" s="46" t="e">
        <v>#REF!</v>
      </c>
      <c r="O809" s="45">
        <v>0</v>
      </c>
      <c r="P809" s="45">
        <v>0</v>
      </c>
    </row>
    <row r="810" spans="12:16" ht="14.25" customHeight="1" x14ac:dyDescent="0.25">
      <c r="L810" s="45">
        <v>0</v>
      </c>
      <c r="M810" s="45">
        <v>0</v>
      </c>
      <c r="N810" s="46" t="e">
        <v>#REF!</v>
      </c>
      <c r="O810" s="45">
        <v>0</v>
      </c>
      <c r="P810" s="45">
        <v>0</v>
      </c>
    </row>
    <row r="811" spans="12:16" ht="14.25" customHeight="1" x14ac:dyDescent="0.25">
      <c r="L811" s="45">
        <v>0</v>
      </c>
      <c r="M811" s="45">
        <v>0</v>
      </c>
      <c r="N811" s="46" t="e">
        <v>#REF!</v>
      </c>
      <c r="O811" s="45">
        <v>0</v>
      </c>
      <c r="P811" s="45">
        <v>0</v>
      </c>
    </row>
    <row r="812" spans="12:16" ht="14.25" customHeight="1" x14ac:dyDescent="0.25">
      <c r="L812" s="45">
        <v>0</v>
      </c>
      <c r="M812" s="45">
        <v>0</v>
      </c>
      <c r="N812" s="46" t="e">
        <v>#REF!</v>
      </c>
      <c r="O812" s="45">
        <v>0</v>
      </c>
      <c r="P812" s="45">
        <v>0</v>
      </c>
    </row>
    <row r="813" spans="12:16" ht="14.25" customHeight="1" x14ac:dyDescent="0.25">
      <c r="L813" s="45">
        <v>0</v>
      </c>
      <c r="M813" s="45">
        <v>0</v>
      </c>
      <c r="N813" s="46" t="e">
        <v>#REF!</v>
      </c>
      <c r="O813" s="45">
        <v>0</v>
      </c>
      <c r="P813" s="45">
        <v>0</v>
      </c>
    </row>
    <row r="814" spans="12:16" ht="14.25" customHeight="1" x14ac:dyDescent="0.25">
      <c r="L814" s="45">
        <v>0</v>
      </c>
      <c r="M814" s="45">
        <v>0</v>
      </c>
      <c r="N814" s="46" t="e">
        <v>#REF!</v>
      </c>
      <c r="O814" s="45">
        <v>0</v>
      </c>
      <c r="P814" s="45">
        <v>0</v>
      </c>
    </row>
    <row r="815" spans="12:16" ht="14.25" customHeight="1" x14ac:dyDescent="0.25">
      <c r="L815" s="45">
        <v>0</v>
      </c>
      <c r="M815" s="45">
        <v>0</v>
      </c>
      <c r="N815" s="46" t="e">
        <v>#REF!</v>
      </c>
      <c r="O815" s="45">
        <v>0</v>
      </c>
      <c r="P815" s="45">
        <v>0</v>
      </c>
    </row>
    <row r="816" spans="12:16" ht="14.25" customHeight="1" x14ac:dyDescent="0.25">
      <c r="L816" s="45">
        <v>0</v>
      </c>
      <c r="M816" s="45">
        <v>0</v>
      </c>
      <c r="N816" s="46" t="e">
        <v>#REF!</v>
      </c>
      <c r="O816" s="45">
        <v>0</v>
      </c>
      <c r="P816" s="45">
        <v>0</v>
      </c>
    </row>
    <row r="817" spans="12:16" ht="14.25" customHeight="1" x14ac:dyDescent="0.25">
      <c r="L817" s="45">
        <v>0</v>
      </c>
      <c r="M817" s="45">
        <v>0</v>
      </c>
      <c r="N817" s="46" t="e">
        <v>#REF!</v>
      </c>
      <c r="O817" s="45">
        <v>0</v>
      </c>
      <c r="P817" s="45">
        <v>0</v>
      </c>
    </row>
    <row r="818" spans="12:16" ht="14.25" customHeight="1" x14ac:dyDescent="0.25">
      <c r="L818" s="45">
        <v>0</v>
      </c>
      <c r="M818" s="45">
        <v>0</v>
      </c>
      <c r="N818" s="46" t="e">
        <v>#REF!</v>
      </c>
      <c r="O818" s="45">
        <v>0</v>
      </c>
      <c r="P818" s="45">
        <v>0</v>
      </c>
    </row>
    <row r="819" spans="12:16" ht="14.25" customHeight="1" x14ac:dyDescent="0.25">
      <c r="L819" s="45">
        <v>0</v>
      </c>
      <c r="M819" s="45">
        <v>0</v>
      </c>
      <c r="N819" s="46" t="e">
        <v>#REF!</v>
      </c>
      <c r="O819" s="45">
        <v>0</v>
      </c>
      <c r="P819" s="45">
        <v>0</v>
      </c>
    </row>
    <row r="820" spans="12:16" ht="14.25" customHeight="1" x14ac:dyDescent="0.25">
      <c r="L820" s="45">
        <v>0</v>
      </c>
      <c r="M820" s="45">
        <v>0</v>
      </c>
      <c r="N820" s="46" t="e">
        <v>#REF!</v>
      </c>
      <c r="O820" s="45">
        <v>0</v>
      </c>
      <c r="P820" s="45">
        <v>0</v>
      </c>
    </row>
    <row r="821" spans="12:16" ht="14.25" customHeight="1" x14ac:dyDescent="0.25">
      <c r="L821" s="45">
        <v>0</v>
      </c>
      <c r="M821" s="45">
        <v>0</v>
      </c>
      <c r="N821" s="46" t="e">
        <v>#REF!</v>
      </c>
      <c r="O821" s="45">
        <v>0</v>
      </c>
      <c r="P821" s="45">
        <v>0</v>
      </c>
    </row>
    <row r="822" spans="12:16" ht="14.25" customHeight="1" x14ac:dyDescent="0.25">
      <c r="L822" s="45">
        <v>0</v>
      </c>
      <c r="M822" s="45">
        <v>0</v>
      </c>
      <c r="N822" s="46" t="e">
        <v>#REF!</v>
      </c>
      <c r="O822" s="45">
        <v>0</v>
      </c>
      <c r="P822" s="45">
        <v>0</v>
      </c>
    </row>
    <row r="823" spans="12:16" ht="14.25" customHeight="1" x14ac:dyDescent="0.25">
      <c r="L823" s="45">
        <v>0</v>
      </c>
      <c r="M823" s="45">
        <v>0</v>
      </c>
      <c r="N823" s="46" t="e">
        <v>#REF!</v>
      </c>
      <c r="O823" s="45">
        <v>0</v>
      </c>
      <c r="P823" s="45">
        <v>0</v>
      </c>
    </row>
    <row r="824" spans="12:16" ht="14.25" customHeight="1" x14ac:dyDescent="0.25">
      <c r="L824" s="45">
        <v>0</v>
      </c>
      <c r="M824" s="45">
        <v>0</v>
      </c>
      <c r="N824" s="46" t="e">
        <v>#REF!</v>
      </c>
      <c r="O824" s="45">
        <v>0</v>
      </c>
      <c r="P824" s="45">
        <v>0</v>
      </c>
    </row>
    <row r="825" spans="12:16" ht="14.25" customHeight="1" x14ac:dyDescent="0.25">
      <c r="L825" s="45">
        <v>0</v>
      </c>
      <c r="M825" s="45">
        <v>0</v>
      </c>
      <c r="N825" s="46" t="e">
        <v>#REF!</v>
      </c>
      <c r="O825" s="45">
        <v>0</v>
      </c>
      <c r="P825" s="45">
        <v>0</v>
      </c>
    </row>
    <row r="826" spans="12:16" ht="14.25" customHeight="1" x14ac:dyDescent="0.25">
      <c r="L826" s="45">
        <v>0</v>
      </c>
      <c r="M826" s="45">
        <v>0</v>
      </c>
      <c r="N826" s="46" t="e">
        <v>#REF!</v>
      </c>
      <c r="O826" s="45">
        <v>0</v>
      </c>
      <c r="P826" s="45">
        <v>0</v>
      </c>
    </row>
    <row r="827" spans="12:16" ht="14.25" customHeight="1" x14ac:dyDescent="0.25">
      <c r="L827" s="45">
        <v>0</v>
      </c>
      <c r="M827" s="45">
        <v>0</v>
      </c>
      <c r="N827" s="46" t="e">
        <v>#REF!</v>
      </c>
      <c r="O827" s="45">
        <v>0</v>
      </c>
      <c r="P827" s="45">
        <v>0</v>
      </c>
    </row>
    <row r="828" spans="12:16" ht="14.25" customHeight="1" x14ac:dyDescent="0.25">
      <c r="L828" s="45">
        <v>0</v>
      </c>
      <c r="M828" s="45">
        <v>0</v>
      </c>
      <c r="N828" s="46" t="e">
        <v>#REF!</v>
      </c>
      <c r="O828" s="45">
        <v>0</v>
      </c>
      <c r="P828" s="45">
        <v>0</v>
      </c>
    </row>
    <row r="829" spans="12:16" ht="14.25" customHeight="1" x14ac:dyDescent="0.25">
      <c r="L829" s="45">
        <v>0</v>
      </c>
      <c r="M829" s="45">
        <v>0</v>
      </c>
      <c r="N829" s="46" t="e">
        <v>#REF!</v>
      </c>
      <c r="O829" s="45">
        <v>0</v>
      </c>
      <c r="P829" s="45">
        <v>0</v>
      </c>
    </row>
    <row r="830" spans="12:16" ht="14.25" customHeight="1" x14ac:dyDescent="0.25">
      <c r="L830" s="45">
        <v>0</v>
      </c>
      <c r="M830" s="45">
        <v>0</v>
      </c>
      <c r="N830" s="46" t="e">
        <v>#REF!</v>
      </c>
      <c r="O830" s="45">
        <v>0</v>
      </c>
      <c r="P830" s="45">
        <v>0</v>
      </c>
    </row>
    <row r="831" spans="12:16" ht="14.25" customHeight="1" x14ac:dyDescent="0.25">
      <c r="L831" s="45">
        <v>0</v>
      </c>
      <c r="M831" s="45">
        <v>0</v>
      </c>
      <c r="N831" s="46" t="e">
        <v>#REF!</v>
      </c>
      <c r="O831" s="45">
        <v>0</v>
      </c>
      <c r="P831" s="45">
        <v>0</v>
      </c>
    </row>
    <row r="832" spans="12:16" ht="14.25" customHeight="1" x14ac:dyDescent="0.25">
      <c r="L832" s="45">
        <v>0</v>
      </c>
      <c r="M832" s="45">
        <v>0</v>
      </c>
      <c r="N832" s="46" t="e">
        <v>#REF!</v>
      </c>
      <c r="O832" s="45">
        <v>0</v>
      </c>
      <c r="P832" s="45">
        <v>0</v>
      </c>
    </row>
    <row r="833" spans="12:16" ht="14.25" customHeight="1" x14ac:dyDescent="0.25">
      <c r="L833" s="45">
        <v>0</v>
      </c>
      <c r="M833" s="45">
        <v>0</v>
      </c>
      <c r="N833" s="46" t="e">
        <v>#REF!</v>
      </c>
      <c r="O833" s="45">
        <v>0</v>
      </c>
      <c r="P833" s="45">
        <v>0</v>
      </c>
    </row>
    <row r="834" spans="12:16" ht="14.25" customHeight="1" x14ac:dyDescent="0.25">
      <c r="L834" s="45">
        <v>0</v>
      </c>
      <c r="M834" s="45">
        <v>0</v>
      </c>
      <c r="N834" s="46" t="e">
        <v>#REF!</v>
      </c>
      <c r="O834" s="45">
        <v>0</v>
      </c>
      <c r="P834" s="45">
        <v>0</v>
      </c>
    </row>
    <row r="835" spans="12:16" ht="14.25" customHeight="1" x14ac:dyDescent="0.25">
      <c r="L835" s="45">
        <v>0</v>
      </c>
      <c r="M835" s="45">
        <v>0</v>
      </c>
      <c r="N835" s="46" t="e">
        <v>#REF!</v>
      </c>
      <c r="O835" s="45">
        <v>0</v>
      </c>
      <c r="P835" s="45">
        <v>0</v>
      </c>
    </row>
    <row r="836" spans="12:16" ht="14.25" customHeight="1" x14ac:dyDescent="0.25">
      <c r="L836" s="45">
        <v>0</v>
      </c>
      <c r="M836" s="45">
        <v>0</v>
      </c>
      <c r="N836" s="46" t="e">
        <v>#REF!</v>
      </c>
      <c r="O836" s="45">
        <v>0</v>
      </c>
      <c r="P836" s="45">
        <v>0</v>
      </c>
    </row>
    <row r="837" spans="12:16" ht="14.25" customHeight="1" x14ac:dyDescent="0.25">
      <c r="L837" s="45">
        <v>0</v>
      </c>
      <c r="M837" s="45">
        <v>0</v>
      </c>
      <c r="N837" s="46" t="e">
        <v>#REF!</v>
      </c>
      <c r="O837" s="45">
        <v>0</v>
      </c>
      <c r="P837" s="45">
        <v>0</v>
      </c>
    </row>
    <row r="838" spans="12:16" ht="14.25" customHeight="1" x14ac:dyDescent="0.25">
      <c r="L838" s="45">
        <v>0</v>
      </c>
      <c r="M838" s="45">
        <v>0</v>
      </c>
      <c r="N838" s="46" t="e">
        <v>#REF!</v>
      </c>
      <c r="O838" s="45">
        <v>0</v>
      </c>
      <c r="P838" s="45">
        <v>0</v>
      </c>
    </row>
    <row r="839" spans="12:16" ht="14.25" customHeight="1" x14ac:dyDescent="0.25">
      <c r="L839" s="45">
        <v>0</v>
      </c>
      <c r="M839" s="45">
        <v>0</v>
      </c>
      <c r="N839" s="46" t="e">
        <v>#REF!</v>
      </c>
      <c r="O839" s="45">
        <v>0</v>
      </c>
      <c r="P839" s="45">
        <v>0</v>
      </c>
    </row>
    <row r="840" spans="12:16" ht="14.25" customHeight="1" x14ac:dyDescent="0.25">
      <c r="L840" s="45">
        <v>0</v>
      </c>
      <c r="M840" s="45">
        <v>0</v>
      </c>
      <c r="N840" s="46" t="e">
        <v>#REF!</v>
      </c>
      <c r="O840" s="45">
        <v>0</v>
      </c>
      <c r="P840" s="45">
        <v>0</v>
      </c>
    </row>
    <row r="841" spans="12:16" ht="14.25" customHeight="1" x14ac:dyDescent="0.25">
      <c r="L841" s="45">
        <v>0</v>
      </c>
      <c r="M841" s="45">
        <v>0</v>
      </c>
      <c r="N841" s="46" t="e">
        <v>#REF!</v>
      </c>
      <c r="O841" s="45">
        <v>0</v>
      </c>
      <c r="P841" s="45">
        <v>0</v>
      </c>
    </row>
    <row r="842" spans="12:16" ht="14.25" customHeight="1" x14ac:dyDescent="0.25">
      <c r="L842" s="45">
        <v>0</v>
      </c>
      <c r="M842" s="45">
        <v>0</v>
      </c>
      <c r="N842" s="46" t="e">
        <v>#REF!</v>
      </c>
      <c r="O842" s="45">
        <v>0</v>
      </c>
      <c r="P842" s="45">
        <v>0</v>
      </c>
    </row>
    <row r="843" spans="12:16" ht="14.25" customHeight="1" x14ac:dyDescent="0.25">
      <c r="L843" s="45">
        <v>0</v>
      </c>
      <c r="M843" s="45">
        <v>0</v>
      </c>
      <c r="N843" s="46" t="e">
        <v>#REF!</v>
      </c>
      <c r="O843" s="45">
        <v>0</v>
      </c>
      <c r="P843" s="45">
        <v>0</v>
      </c>
    </row>
    <row r="844" spans="12:16" ht="14.25" customHeight="1" x14ac:dyDescent="0.25">
      <c r="L844" s="45">
        <v>0</v>
      </c>
      <c r="M844" s="45">
        <v>0</v>
      </c>
      <c r="N844" s="46" t="e">
        <v>#REF!</v>
      </c>
      <c r="O844" s="45">
        <v>0</v>
      </c>
      <c r="P844" s="45">
        <v>0</v>
      </c>
    </row>
    <row r="845" spans="12:16" ht="14.25" customHeight="1" x14ac:dyDescent="0.25">
      <c r="L845" s="45">
        <v>0</v>
      </c>
      <c r="M845" s="45">
        <v>0</v>
      </c>
      <c r="N845" s="46" t="e">
        <v>#REF!</v>
      </c>
      <c r="O845" s="45">
        <v>0</v>
      </c>
      <c r="P845" s="45">
        <v>0</v>
      </c>
    </row>
    <row r="846" spans="12:16" ht="14.25" customHeight="1" x14ac:dyDescent="0.25">
      <c r="L846" s="45">
        <v>0</v>
      </c>
      <c r="M846" s="45">
        <v>0</v>
      </c>
      <c r="N846" s="46" t="e">
        <v>#REF!</v>
      </c>
      <c r="O846" s="45">
        <v>0</v>
      </c>
      <c r="P846" s="45">
        <v>0</v>
      </c>
    </row>
    <row r="847" spans="12:16" ht="14.25" customHeight="1" x14ac:dyDescent="0.25">
      <c r="L847" s="45">
        <v>0</v>
      </c>
      <c r="M847" s="45">
        <v>0</v>
      </c>
      <c r="N847" s="46" t="e">
        <v>#REF!</v>
      </c>
      <c r="O847" s="45">
        <v>0</v>
      </c>
      <c r="P847" s="45">
        <v>0</v>
      </c>
    </row>
    <row r="848" spans="12:16" ht="14.25" customHeight="1" x14ac:dyDescent="0.25">
      <c r="L848" s="45">
        <v>0</v>
      </c>
      <c r="M848" s="45">
        <v>0</v>
      </c>
      <c r="N848" s="46" t="e">
        <v>#REF!</v>
      </c>
      <c r="O848" s="45">
        <v>0</v>
      </c>
      <c r="P848" s="45">
        <v>0</v>
      </c>
    </row>
    <row r="849" spans="12:16" ht="14.25" customHeight="1" x14ac:dyDescent="0.25">
      <c r="L849" s="45">
        <v>0</v>
      </c>
      <c r="M849" s="45">
        <v>0</v>
      </c>
      <c r="N849" s="46" t="e">
        <v>#REF!</v>
      </c>
      <c r="O849" s="45">
        <v>0</v>
      </c>
      <c r="P849" s="45">
        <v>0</v>
      </c>
    </row>
    <row r="850" spans="12:16" ht="14.25" customHeight="1" x14ac:dyDescent="0.25">
      <c r="L850" s="45">
        <v>0</v>
      </c>
      <c r="M850" s="45">
        <v>0</v>
      </c>
      <c r="N850" s="46" t="e">
        <v>#REF!</v>
      </c>
      <c r="O850" s="45">
        <v>0</v>
      </c>
      <c r="P850" s="45">
        <v>0</v>
      </c>
    </row>
    <row r="851" spans="12:16" ht="14.25" customHeight="1" x14ac:dyDescent="0.25">
      <c r="L851" s="45">
        <v>0</v>
      </c>
      <c r="M851" s="45">
        <v>0</v>
      </c>
      <c r="N851" s="46" t="e">
        <v>#REF!</v>
      </c>
      <c r="O851" s="45">
        <v>0</v>
      </c>
      <c r="P851" s="45">
        <v>0</v>
      </c>
    </row>
    <row r="852" spans="12:16" ht="14.25" customHeight="1" x14ac:dyDescent="0.25">
      <c r="L852" s="45">
        <v>0</v>
      </c>
      <c r="M852" s="45">
        <v>0</v>
      </c>
      <c r="N852" s="46" t="e">
        <v>#REF!</v>
      </c>
      <c r="O852" s="45">
        <v>0</v>
      </c>
      <c r="P852" s="45">
        <v>0</v>
      </c>
    </row>
    <row r="853" spans="12:16" ht="14.25" customHeight="1" x14ac:dyDescent="0.25">
      <c r="L853" s="45">
        <v>0</v>
      </c>
      <c r="M853" s="45">
        <v>0</v>
      </c>
      <c r="N853" s="46" t="e">
        <v>#REF!</v>
      </c>
      <c r="O853" s="45">
        <v>0</v>
      </c>
      <c r="P853" s="45">
        <v>0</v>
      </c>
    </row>
    <row r="854" spans="12:16" ht="14.25" customHeight="1" x14ac:dyDescent="0.25">
      <c r="L854" s="45">
        <v>0</v>
      </c>
      <c r="M854" s="45">
        <v>0</v>
      </c>
      <c r="N854" s="46" t="e">
        <v>#REF!</v>
      </c>
      <c r="O854" s="45">
        <v>0</v>
      </c>
      <c r="P854" s="45">
        <v>0</v>
      </c>
    </row>
    <row r="855" spans="12:16" ht="14.25" customHeight="1" x14ac:dyDescent="0.25">
      <c r="L855" s="45">
        <v>0</v>
      </c>
      <c r="M855" s="45">
        <v>0</v>
      </c>
      <c r="N855" s="46" t="e">
        <v>#REF!</v>
      </c>
      <c r="O855" s="45">
        <v>0</v>
      </c>
      <c r="P855" s="45">
        <v>0</v>
      </c>
    </row>
    <row r="856" spans="12:16" ht="14.25" customHeight="1" x14ac:dyDescent="0.25">
      <c r="L856" s="45">
        <v>0</v>
      </c>
      <c r="M856" s="45">
        <v>0</v>
      </c>
      <c r="N856" s="46" t="e">
        <v>#REF!</v>
      </c>
      <c r="O856" s="45">
        <v>0</v>
      </c>
      <c r="P856" s="45">
        <v>0</v>
      </c>
    </row>
    <row r="857" spans="12:16" ht="14.25" customHeight="1" x14ac:dyDescent="0.25">
      <c r="L857" s="45">
        <v>0</v>
      </c>
      <c r="M857" s="45">
        <v>0</v>
      </c>
      <c r="N857" s="46" t="e">
        <v>#REF!</v>
      </c>
      <c r="O857" s="45">
        <v>0</v>
      </c>
      <c r="P857" s="45">
        <v>0</v>
      </c>
    </row>
    <row r="858" spans="12:16" ht="14.25" customHeight="1" x14ac:dyDescent="0.25">
      <c r="L858" s="45">
        <v>0</v>
      </c>
      <c r="M858" s="45">
        <v>0</v>
      </c>
      <c r="N858" s="46" t="e">
        <v>#REF!</v>
      </c>
      <c r="O858" s="45">
        <v>0</v>
      </c>
      <c r="P858" s="45">
        <v>0</v>
      </c>
    </row>
    <row r="859" spans="12:16" ht="14.25" customHeight="1" x14ac:dyDescent="0.25">
      <c r="L859" s="45">
        <v>0</v>
      </c>
      <c r="M859" s="45">
        <v>0</v>
      </c>
      <c r="N859" s="46" t="e">
        <v>#REF!</v>
      </c>
      <c r="O859" s="45">
        <v>0</v>
      </c>
      <c r="P859" s="45">
        <v>0</v>
      </c>
    </row>
    <row r="860" spans="12:16" ht="14.25" customHeight="1" x14ac:dyDescent="0.25">
      <c r="L860" s="45">
        <v>0</v>
      </c>
      <c r="M860" s="45">
        <v>0</v>
      </c>
      <c r="N860" s="46" t="e">
        <v>#REF!</v>
      </c>
      <c r="O860" s="45">
        <v>0</v>
      </c>
      <c r="P860" s="45">
        <v>0</v>
      </c>
    </row>
    <row r="861" spans="12:16" ht="14.25" customHeight="1" x14ac:dyDescent="0.25">
      <c r="L861" s="45">
        <v>0</v>
      </c>
      <c r="M861" s="45">
        <v>0</v>
      </c>
      <c r="N861" s="46" t="e">
        <v>#REF!</v>
      </c>
      <c r="O861" s="45">
        <v>0</v>
      </c>
      <c r="P861" s="45">
        <v>0</v>
      </c>
    </row>
    <row r="862" spans="12:16" ht="14.25" customHeight="1" x14ac:dyDescent="0.25">
      <c r="L862" s="45">
        <v>0</v>
      </c>
      <c r="M862" s="45">
        <v>0</v>
      </c>
      <c r="N862" s="46" t="e">
        <v>#REF!</v>
      </c>
      <c r="O862" s="45">
        <v>0</v>
      </c>
      <c r="P862" s="45">
        <v>0</v>
      </c>
    </row>
    <row r="863" spans="12:16" ht="14.25" customHeight="1" x14ac:dyDescent="0.25">
      <c r="L863" s="45">
        <v>0</v>
      </c>
      <c r="M863" s="45">
        <v>0</v>
      </c>
      <c r="N863" s="46" t="e">
        <v>#REF!</v>
      </c>
      <c r="O863" s="45">
        <v>0</v>
      </c>
      <c r="P863" s="45">
        <v>0</v>
      </c>
    </row>
    <row r="864" spans="12:16" ht="14.25" customHeight="1" x14ac:dyDescent="0.25">
      <c r="L864" s="45">
        <v>0</v>
      </c>
      <c r="M864" s="45">
        <v>0</v>
      </c>
      <c r="N864" s="46" t="e">
        <v>#REF!</v>
      </c>
      <c r="O864" s="45">
        <v>0</v>
      </c>
      <c r="P864" s="45">
        <v>0</v>
      </c>
    </row>
    <row r="865" spans="12:16" ht="14.25" customHeight="1" x14ac:dyDescent="0.25">
      <c r="L865" s="45">
        <v>0</v>
      </c>
      <c r="M865" s="45">
        <v>0</v>
      </c>
      <c r="N865" s="46" t="e">
        <v>#REF!</v>
      </c>
      <c r="O865" s="45">
        <v>0</v>
      </c>
      <c r="P865" s="45">
        <v>0</v>
      </c>
    </row>
    <row r="866" spans="12:16" ht="14.25" customHeight="1" x14ac:dyDescent="0.25">
      <c r="L866" s="45">
        <v>0</v>
      </c>
      <c r="M866" s="45">
        <v>0</v>
      </c>
      <c r="N866" s="46" t="e">
        <v>#REF!</v>
      </c>
      <c r="O866" s="45">
        <v>0</v>
      </c>
      <c r="P866" s="45">
        <v>0</v>
      </c>
    </row>
    <row r="867" spans="12:16" ht="14.25" customHeight="1" x14ac:dyDescent="0.25">
      <c r="L867" s="45">
        <v>0</v>
      </c>
      <c r="M867" s="45">
        <v>0</v>
      </c>
      <c r="N867" s="46" t="e">
        <v>#REF!</v>
      </c>
      <c r="O867" s="45">
        <v>0</v>
      </c>
      <c r="P867" s="45">
        <v>0</v>
      </c>
    </row>
    <row r="868" spans="12:16" ht="14.25" customHeight="1" x14ac:dyDescent="0.25">
      <c r="L868" s="45">
        <v>0</v>
      </c>
      <c r="M868" s="45">
        <v>0</v>
      </c>
      <c r="N868" s="46" t="e">
        <v>#REF!</v>
      </c>
      <c r="O868" s="45">
        <v>0</v>
      </c>
      <c r="P868" s="45">
        <v>0</v>
      </c>
    </row>
    <row r="869" spans="12:16" ht="14.25" customHeight="1" x14ac:dyDescent="0.25">
      <c r="L869" s="45">
        <v>0</v>
      </c>
      <c r="M869" s="45">
        <v>0</v>
      </c>
      <c r="N869" s="46" t="e">
        <v>#REF!</v>
      </c>
      <c r="O869" s="45">
        <v>0</v>
      </c>
      <c r="P869" s="45">
        <v>0</v>
      </c>
    </row>
    <row r="870" spans="12:16" ht="14.25" customHeight="1" x14ac:dyDescent="0.25">
      <c r="L870" s="45">
        <v>0</v>
      </c>
      <c r="M870" s="45">
        <v>0</v>
      </c>
      <c r="N870" s="46" t="e">
        <v>#REF!</v>
      </c>
      <c r="O870" s="45">
        <v>0</v>
      </c>
      <c r="P870" s="45">
        <v>0</v>
      </c>
    </row>
    <row r="871" spans="12:16" ht="14.25" customHeight="1" x14ac:dyDescent="0.25">
      <c r="L871" s="45">
        <v>0</v>
      </c>
      <c r="M871" s="45">
        <v>0</v>
      </c>
      <c r="N871" s="46" t="e">
        <v>#REF!</v>
      </c>
      <c r="O871" s="45">
        <v>0</v>
      </c>
      <c r="P871" s="45">
        <v>0</v>
      </c>
    </row>
    <row r="872" spans="12:16" ht="14.25" customHeight="1" x14ac:dyDescent="0.25">
      <c r="L872" s="45">
        <v>0</v>
      </c>
      <c r="M872" s="45">
        <v>0</v>
      </c>
      <c r="N872" s="46" t="e">
        <v>#REF!</v>
      </c>
      <c r="O872" s="45">
        <v>0</v>
      </c>
      <c r="P872" s="45">
        <v>0</v>
      </c>
    </row>
    <row r="873" spans="12:16" ht="14.25" customHeight="1" x14ac:dyDescent="0.25">
      <c r="L873" s="45">
        <v>0</v>
      </c>
      <c r="M873" s="45">
        <v>0</v>
      </c>
      <c r="N873" s="46" t="e">
        <v>#REF!</v>
      </c>
      <c r="O873" s="45">
        <v>0</v>
      </c>
      <c r="P873" s="45">
        <v>0</v>
      </c>
    </row>
    <row r="874" spans="12:16" ht="14.25" customHeight="1" x14ac:dyDescent="0.25">
      <c r="L874" s="45">
        <v>0</v>
      </c>
      <c r="M874" s="45">
        <v>0</v>
      </c>
      <c r="N874" s="46" t="e">
        <v>#REF!</v>
      </c>
      <c r="O874" s="45">
        <v>0</v>
      </c>
      <c r="P874" s="45">
        <v>0</v>
      </c>
    </row>
    <row r="875" spans="12:16" ht="14.25" customHeight="1" x14ac:dyDescent="0.25">
      <c r="L875" s="45">
        <v>0</v>
      </c>
      <c r="M875" s="45">
        <v>0</v>
      </c>
      <c r="N875" s="46" t="e">
        <v>#REF!</v>
      </c>
      <c r="O875" s="45">
        <v>0</v>
      </c>
      <c r="P875" s="45">
        <v>0</v>
      </c>
    </row>
    <row r="876" spans="12:16" ht="14.25" customHeight="1" x14ac:dyDescent="0.25">
      <c r="L876" s="45">
        <v>0</v>
      </c>
      <c r="M876" s="45">
        <v>0</v>
      </c>
      <c r="N876" s="46" t="e">
        <v>#REF!</v>
      </c>
      <c r="O876" s="45">
        <v>0</v>
      </c>
      <c r="P876" s="45">
        <v>0</v>
      </c>
    </row>
    <row r="877" spans="12:16" ht="14.25" customHeight="1" x14ac:dyDescent="0.25">
      <c r="L877" s="45">
        <v>0</v>
      </c>
      <c r="M877" s="45">
        <v>0</v>
      </c>
      <c r="N877" s="46" t="e">
        <v>#REF!</v>
      </c>
      <c r="O877" s="45">
        <v>0</v>
      </c>
      <c r="P877" s="45">
        <v>0</v>
      </c>
    </row>
    <row r="878" spans="12:16" ht="14.25" customHeight="1" x14ac:dyDescent="0.25">
      <c r="L878" s="45">
        <v>0</v>
      </c>
      <c r="M878" s="45">
        <v>0</v>
      </c>
      <c r="N878" s="46" t="e">
        <v>#REF!</v>
      </c>
      <c r="O878" s="45">
        <v>0</v>
      </c>
      <c r="P878" s="45">
        <v>0</v>
      </c>
    </row>
    <row r="879" spans="12:16" ht="14.25" customHeight="1" x14ac:dyDescent="0.25">
      <c r="L879" s="45">
        <v>0</v>
      </c>
      <c r="M879" s="45">
        <v>0</v>
      </c>
      <c r="N879" s="46" t="e">
        <v>#REF!</v>
      </c>
      <c r="O879" s="45">
        <v>0</v>
      </c>
      <c r="P879" s="45">
        <v>0</v>
      </c>
    </row>
    <row r="880" spans="12:16" ht="14.25" customHeight="1" x14ac:dyDescent="0.25">
      <c r="L880" s="45">
        <v>0</v>
      </c>
      <c r="M880" s="45">
        <v>0</v>
      </c>
      <c r="N880" s="46" t="e">
        <v>#REF!</v>
      </c>
      <c r="O880" s="45">
        <v>0</v>
      </c>
      <c r="P880" s="45">
        <v>0</v>
      </c>
    </row>
    <row r="881" spans="12:16" ht="14.25" customHeight="1" x14ac:dyDescent="0.25">
      <c r="L881" s="45">
        <v>0</v>
      </c>
      <c r="M881" s="45">
        <v>0</v>
      </c>
      <c r="N881" s="46" t="e">
        <v>#REF!</v>
      </c>
      <c r="O881" s="45">
        <v>0</v>
      </c>
      <c r="P881" s="45">
        <v>0</v>
      </c>
    </row>
    <row r="882" spans="12:16" ht="14.25" customHeight="1" x14ac:dyDescent="0.25">
      <c r="L882" s="45">
        <v>0</v>
      </c>
      <c r="M882" s="45">
        <v>0</v>
      </c>
      <c r="N882" s="46" t="e">
        <v>#REF!</v>
      </c>
      <c r="O882" s="45">
        <v>0</v>
      </c>
      <c r="P882" s="45">
        <v>0</v>
      </c>
    </row>
    <row r="883" spans="12:16" ht="14.25" customHeight="1" x14ac:dyDescent="0.25">
      <c r="L883" s="45">
        <v>0</v>
      </c>
      <c r="M883" s="45">
        <v>0</v>
      </c>
      <c r="N883" s="46" t="e">
        <v>#REF!</v>
      </c>
      <c r="O883" s="45">
        <v>0</v>
      </c>
      <c r="P883" s="45">
        <v>0</v>
      </c>
    </row>
    <row r="884" spans="12:16" ht="14.25" customHeight="1" x14ac:dyDescent="0.25">
      <c r="L884" s="45">
        <v>0</v>
      </c>
      <c r="M884" s="45">
        <v>0</v>
      </c>
      <c r="N884" s="46" t="e">
        <v>#REF!</v>
      </c>
      <c r="O884" s="45">
        <v>0</v>
      </c>
      <c r="P884" s="45">
        <v>0</v>
      </c>
    </row>
    <row r="885" spans="12:16" ht="14.25" customHeight="1" x14ac:dyDescent="0.25">
      <c r="L885" s="45">
        <v>0</v>
      </c>
      <c r="M885" s="45">
        <v>0</v>
      </c>
      <c r="N885" s="46" t="e">
        <v>#REF!</v>
      </c>
      <c r="O885" s="45">
        <v>0</v>
      </c>
      <c r="P885" s="45">
        <v>0</v>
      </c>
    </row>
    <row r="886" spans="12:16" ht="14.25" customHeight="1" x14ac:dyDescent="0.25">
      <c r="L886" s="45">
        <v>0</v>
      </c>
      <c r="M886" s="45">
        <v>0</v>
      </c>
      <c r="N886" s="46" t="e">
        <v>#REF!</v>
      </c>
      <c r="O886" s="45">
        <v>0</v>
      </c>
      <c r="P886" s="45">
        <v>0</v>
      </c>
    </row>
    <row r="887" spans="12:16" ht="14.25" customHeight="1" x14ac:dyDescent="0.25">
      <c r="L887" s="45">
        <v>0</v>
      </c>
      <c r="M887" s="45">
        <v>0</v>
      </c>
      <c r="N887" s="46" t="e">
        <v>#REF!</v>
      </c>
      <c r="O887" s="45">
        <v>0</v>
      </c>
      <c r="P887" s="45">
        <v>0</v>
      </c>
    </row>
    <row r="888" spans="12:16" ht="14.25" customHeight="1" x14ac:dyDescent="0.25">
      <c r="L888" s="45">
        <v>0</v>
      </c>
      <c r="M888" s="45">
        <v>0</v>
      </c>
      <c r="N888" s="46" t="e">
        <v>#REF!</v>
      </c>
      <c r="O888" s="45">
        <v>0</v>
      </c>
      <c r="P888" s="45">
        <v>0</v>
      </c>
    </row>
    <row r="889" spans="12:16" ht="14.25" customHeight="1" x14ac:dyDescent="0.25">
      <c r="L889" s="45">
        <v>0</v>
      </c>
      <c r="M889" s="45">
        <v>0</v>
      </c>
      <c r="N889" s="46" t="e">
        <v>#REF!</v>
      </c>
      <c r="O889" s="45">
        <v>0</v>
      </c>
      <c r="P889" s="45">
        <v>0</v>
      </c>
    </row>
    <row r="890" spans="12:16" ht="14.25" customHeight="1" x14ac:dyDescent="0.25">
      <c r="L890" s="45">
        <v>0</v>
      </c>
      <c r="M890" s="45">
        <v>0</v>
      </c>
      <c r="N890" s="46" t="e">
        <v>#REF!</v>
      </c>
      <c r="O890" s="45">
        <v>0</v>
      </c>
      <c r="P890" s="45">
        <v>0</v>
      </c>
    </row>
    <row r="891" spans="12:16" ht="14.25" customHeight="1" x14ac:dyDescent="0.25">
      <c r="L891" s="45">
        <v>0</v>
      </c>
      <c r="M891" s="45">
        <v>0</v>
      </c>
      <c r="N891" s="46" t="e">
        <v>#REF!</v>
      </c>
      <c r="O891" s="45">
        <v>0</v>
      </c>
      <c r="P891" s="45">
        <v>0</v>
      </c>
    </row>
    <row r="892" spans="12:16" ht="14.25" customHeight="1" x14ac:dyDescent="0.25">
      <c r="L892" s="45">
        <v>0</v>
      </c>
      <c r="M892" s="45">
        <v>0</v>
      </c>
      <c r="N892" s="46" t="e">
        <v>#REF!</v>
      </c>
      <c r="O892" s="45">
        <v>0</v>
      </c>
      <c r="P892" s="45">
        <v>0</v>
      </c>
    </row>
    <row r="893" spans="12:16" ht="14.25" customHeight="1" x14ac:dyDescent="0.25">
      <c r="L893" s="45">
        <v>0</v>
      </c>
      <c r="M893" s="45">
        <v>0</v>
      </c>
      <c r="N893" s="46" t="e">
        <v>#REF!</v>
      </c>
      <c r="O893" s="45">
        <v>0</v>
      </c>
      <c r="P893" s="45">
        <v>0</v>
      </c>
    </row>
    <row r="894" spans="12:16" ht="14.25" customHeight="1" x14ac:dyDescent="0.25">
      <c r="L894" s="45">
        <v>0</v>
      </c>
      <c r="M894" s="45">
        <v>0</v>
      </c>
      <c r="N894" s="46" t="e">
        <v>#REF!</v>
      </c>
      <c r="O894" s="45">
        <v>0</v>
      </c>
      <c r="P894" s="45">
        <v>0</v>
      </c>
    </row>
    <row r="895" spans="12:16" ht="14.25" customHeight="1" x14ac:dyDescent="0.25">
      <c r="L895" s="45">
        <v>0</v>
      </c>
      <c r="M895" s="45">
        <v>0</v>
      </c>
      <c r="N895" s="46" t="e">
        <v>#REF!</v>
      </c>
      <c r="O895" s="45">
        <v>0</v>
      </c>
      <c r="P895" s="45">
        <v>0</v>
      </c>
    </row>
    <row r="896" spans="12:16" ht="14.25" customHeight="1" x14ac:dyDescent="0.25">
      <c r="L896" s="45">
        <v>0</v>
      </c>
      <c r="M896" s="45">
        <v>0</v>
      </c>
      <c r="N896" s="46" t="e">
        <v>#REF!</v>
      </c>
      <c r="O896" s="45">
        <v>0</v>
      </c>
      <c r="P896" s="45">
        <v>0</v>
      </c>
    </row>
    <row r="897" spans="12:16" ht="14.25" customHeight="1" x14ac:dyDescent="0.25">
      <c r="L897" s="45">
        <v>0</v>
      </c>
      <c r="M897" s="45">
        <v>0</v>
      </c>
      <c r="N897" s="46" t="e">
        <v>#REF!</v>
      </c>
      <c r="O897" s="45">
        <v>0</v>
      </c>
      <c r="P897" s="45">
        <v>0</v>
      </c>
    </row>
    <row r="898" spans="12:16" ht="14.25" customHeight="1" x14ac:dyDescent="0.25">
      <c r="L898" s="45">
        <v>0</v>
      </c>
      <c r="M898" s="45">
        <v>0</v>
      </c>
      <c r="N898" s="46" t="e">
        <v>#REF!</v>
      </c>
      <c r="O898" s="45">
        <v>0</v>
      </c>
      <c r="P898" s="45">
        <v>0</v>
      </c>
    </row>
    <row r="899" spans="12:16" ht="14.25" customHeight="1" x14ac:dyDescent="0.25">
      <c r="L899" s="45">
        <v>0</v>
      </c>
      <c r="M899" s="45">
        <v>0</v>
      </c>
      <c r="N899" s="46" t="e">
        <v>#REF!</v>
      </c>
      <c r="O899" s="45">
        <v>0</v>
      </c>
      <c r="P899" s="45">
        <v>0</v>
      </c>
    </row>
    <row r="900" spans="12:16" ht="14.25" customHeight="1" x14ac:dyDescent="0.25">
      <c r="L900" s="45">
        <v>0</v>
      </c>
      <c r="M900" s="45">
        <v>0</v>
      </c>
      <c r="N900" s="46" t="e">
        <v>#REF!</v>
      </c>
      <c r="O900" s="45">
        <v>0</v>
      </c>
      <c r="P900" s="45">
        <v>0</v>
      </c>
    </row>
    <row r="901" spans="12:16" ht="14.25" customHeight="1" x14ac:dyDescent="0.25">
      <c r="L901" s="45">
        <v>0</v>
      </c>
      <c r="M901" s="45">
        <v>0</v>
      </c>
      <c r="N901" s="46" t="e">
        <v>#REF!</v>
      </c>
      <c r="O901" s="45">
        <v>0</v>
      </c>
      <c r="P901" s="45">
        <v>0</v>
      </c>
    </row>
    <row r="902" spans="12:16" ht="14.25" customHeight="1" x14ac:dyDescent="0.25">
      <c r="L902" s="45">
        <v>0</v>
      </c>
      <c r="M902" s="45">
        <v>0</v>
      </c>
      <c r="N902" s="46" t="e">
        <v>#REF!</v>
      </c>
      <c r="O902" s="45">
        <v>0</v>
      </c>
      <c r="P902" s="45">
        <v>0</v>
      </c>
    </row>
    <row r="903" spans="12:16" ht="14.25" customHeight="1" x14ac:dyDescent="0.25">
      <c r="L903" s="45">
        <v>0</v>
      </c>
      <c r="M903" s="45">
        <v>0</v>
      </c>
      <c r="N903" s="46" t="e">
        <v>#REF!</v>
      </c>
      <c r="O903" s="45">
        <v>0</v>
      </c>
      <c r="P903" s="45">
        <v>0</v>
      </c>
    </row>
    <row r="904" spans="12:16" ht="14.25" customHeight="1" x14ac:dyDescent="0.25">
      <c r="L904" s="45">
        <v>0</v>
      </c>
      <c r="M904" s="45">
        <v>0</v>
      </c>
      <c r="N904" s="46" t="e">
        <v>#REF!</v>
      </c>
      <c r="O904" s="45">
        <v>0</v>
      </c>
      <c r="P904" s="45">
        <v>0</v>
      </c>
    </row>
    <row r="905" spans="12:16" ht="14.25" customHeight="1" x14ac:dyDescent="0.25">
      <c r="L905" s="45">
        <v>0</v>
      </c>
      <c r="M905" s="45">
        <v>0</v>
      </c>
      <c r="N905" s="46" t="e">
        <v>#REF!</v>
      </c>
      <c r="O905" s="45">
        <v>0</v>
      </c>
      <c r="P905" s="45">
        <v>0</v>
      </c>
    </row>
    <row r="906" spans="12:16" ht="14.25" customHeight="1" x14ac:dyDescent="0.25">
      <c r="L906" s="45">
        <v>0</v>
      </c>
      <c r="M906" s="45">
        <v>0</v>
      </c>
      <c r="N906" s="46" t="e">
        <v>#REF!</v>
      </c>
      <c r="O906" s="45">
        <v>0</v>
      </c>
      <c r="P906" s="45">
        <v>0</v>
      </c>
    </row>
    <row r="907" spans="12:16" ht="14.25" customHeight="1" x14ac:dyDescent="0.25">
      <c r="L907" s="45">
        <v>0</v>
      </c>
      <c r="M907" s="45">
        <v>0</v>
      </c>
      <c r="N907" s="46" t="e">
        <v>#REF!</v>
      </c>
      <c r="O907" s="45">
        <v>0</v>
      </c>
      <c r="P907" s="45">
        <v>0</v>
      </c>
    </row>
    <row r="908" spans="12:16" ht="14.25" customHeight="1" x14ac:dyDescent="0.25">
      <c r="L908" s="45">
        <v>0</v>
      </c>
      <c r="M908" s="45">
        <v>0</v>
      </c>
      <c r="N908" s="46" t="e">
        <v>#REF!</v>
      </c>
      <c r="O908" s="45">
        <v>0</v>
      </c>
      <c r="P908" s="45">
        <v>0</v>
      </c>
    </row>
    <row r="909" spans="12:16" ht="14.25" customHeight="1" x14ac:dyDescent="0.25">
      <c r="L909" s="45">
        <v>0</v>
      </c>
      <c r="M909" s="45">
        <v>0</v>
      </c>
      <c r="N909" s="46" t="e">
        <v>#REF!</v>
      </c>
      <c r="O909" s="45">
        <v>0</v>
      </c>
      <c r="P909" s="45">
        <v>0</v>
      </c>
    </row>
    <row r="910" spans="12:16" ht="14.25" customHeight="1" x14ac:dyDescent="0.25">
      <c r="L910" s="45">
        <v>0</v>
      </c>
      <c r="M910" s="45">
        <v>0</v>
      </c>
      <c r="N910" s="46" t="e">
        <v>#REF!</v>
      </c>
      <c r="O910" s="45">
        <v>0</v>
      </c>
      <c r="P910" s="45">
        <v>0</v>
      </c>
    </row>
    <row r="911" spans="12:16" ht="14.25" customHeight="1" x14ac:dyDescent="0.25">
      <c r="L911" s="45">
        <v>0</v>
      </c>
      <c r="M911" s="45">
        <v>0</v>
      </c>
      <c r="N911" s="46" t="e">
        <v>#REF!</v>
      </c>
      <c r="O911" s="45">
        <v>0</v>
      </c>
      <c r="P911" s="45">
        <v>0</v>
      </c>
    </row>
    <row r="912" spans="12:16" ht="14.25" customHeight="1" x14ac:dyDescent="0.25">
      <c r="L912" s="45">
        <v>0</v>
      </c>
      <c r="M912" s="45">
        <v>0</v>
      </c>
      <c r="N912" s="46" t="e">
        <v>#REF!</v>
      </c>
      <c r="O912" s="45">
        <v>0</v>
      </c>
      <c r="P912" s="45">
        <v>0</v>
      </c>
    </row>
    <row r="913" spans="12:16" ht="14.25" customHeight="1" x14ac:dyDescent="0.25">
      <c r="L913" s="45">
        <v>0</v>
      </c>
      <c r="M913" s="45">
        <v>0</v>
      </c>
      <c r="N913" s="46" t="e">
        <v>#REF!</v>
      </c>
      <c r="O913" s="45">
        <v>0</v>
      </c>
      <c r="P913" s="45">
        <v>0</v>
      </c>
    </row>
    <row r="914" spans="12:16" ht="14.25" customHeight="1" x14ac:dyDescent="0.25">
      <c r="L914" s="45">
        <v>0</v>
      </c>
      <c r="M914" s="45">
        <v>0</v>
      </c>
      <c r="N914" s="46" t="e">
        <v>#REF!</v>
      </c>
      <c r="O914" s="45">
        <v>0</v>
      </c>
      <c r="P914" s="45">
        <v>0</v>
      </c>
    </row>
    <row r="915" spans="12:16" ht="14.25" customHeight="1" x14ac:dyDescent="0.25">
      <c r="L915" s="45">
        <v>0</v>
      </c>
      <c r="M915" s="45">
        <v>0</v>
      </c>
      <c r="N915" s="46" t="e">
        <v>#REF!</v>
      </c>
      <c r="O915" s="45">
        <v>0</v>
      </c>
      <c r="P915" s="45">
        <v>0</v>
      </c>
    </row>
    <row r="916" spans="12:16" ht="14.25" customHeight="1" x14ac:dyDescent="0.25">
      <c r="L916" s="45">
        <v>0</v>
      </c>
      <c r="M916" s="45">
        <v>0</v>
      </c>
      <c r="N916" s="46" t="e">
        <v>#REF!</v>
      </c>
      <c r="O916" s="45">
        <v>0</v>
      </c>
      <c r="P916" s="45">
        <v>0</v>
      </c>
    </row>
    <row r="917" spans="12:16" ht="14.25" customHeight="1" x14ac:dyDescent="0.25">
      <c r="L917" s="45">
        <v>0</v>
      </c>
      <c r="M917" s="45">
        <v>0</v>
      </c>
      <c r="N917" s="46" t="e">
        <v>#REF!</v>
      </c>
      <c r="O917" s="45">
        <v>0</v>
      </c>
      <c r="P917" s="45">
        <v>0</v>
      </c>
    </row>
    <row r="918" spans="12:16" ht="14.25" customHeight="1" x14ac:dyDescent="0.25">
      <c r="L918" s="45">
        <v>0</v>
      </c>
      <c r="M918" s="45">
        <v>0</v>
      </c>
      <c r="N918" s="46" t="e">
        <v>#REF!</v>
      </c>
      <c r="O918" s="45">
        <v>0</v>
      </c>
      <c r="P918" s="45">
        <v>0</v>
      </c>
    </row>
    <row r="919" spans="12:16" ht="14.25" customHeight="1" x14ac:dyDescent="0.25">
      <c r="L919" s="45">
        <v>0</v>
      </c>
      <c r="M919" s="45">
        <v>0</v>
      </c>
      <c r="N919" s="46" t="e">
        <v>#REF!</v>
      </c>
      <c r="O919" s="45">
        <v>0</v>
      </c>
      <c r="P919" s="45">
        <v>0</v>
      </c>
    </row>
    <row r="920" spans="12:16" ht="14.25" customHeight="1" x14ac:dyDescent="0.25">
      <c r="L920" s="45">
        <v>0</v>
      </c>
      <c r="M920" s="45">
        <v>0</v>
      </c>
      <c r="N920" s="46" t="e">
        <v>#REF!</v>
      </c>
      <c r="O920" s="45">
        <v>0</v>
      </c>
      <c r="P920" s="45">
        <v>0</v>
      </c>
    </row>
    <row r="921" spans="12:16" ht="14.25" customHeight="1" x14ac:dyDescent="0.25">
      <c r="L921" s="45">
        <v>0</v>
      </c>
      <c r="M921" s="45">
        <v>0</v>
      </c>
      <c r="N921" s="46" t="e">
        <v>#REF!</v>
      </c>
      <c r="O921" s="45">
        <v>0</v>
      </c>
      <c r="P921" s="45">
        <v>0</v>
      </c>
    </row>
    <row r="922" spans="12:16" ht="14.25" customHeight="1" x14ac:dyDescent="0.25">
      <c r="L922" s="45">
        <v>0</v>
      </c>
      <c r="M922" s="45">
        <v>0</v>
      </c>
      <c r="N922" s="46" t="e">
        <v>#REF!</v>
      </c>
      <c r="O922" s="45">
        <v>0</v>
      </c>
      <c r="P922" s="45">
        <v>0</v>
      </c>
    </row>
    <row r="923" spans="12:16" ht="14.25" customHeight="1" x14ac:dyDescent="0.25">
      <c r="L923" s="45">
        <v>0</v>
      </c>
      <c r="M923" s="45">
        <v>0</v>
      </c>
      <c r="N923" s="46" t="e">
        <v>#REF!</v>
      </c>
      <c r="O923" s="45">
        <v>0</v>
      </c>
      <c r="P923" s="45">
        <v>0</v>
      </c>
    </row>
    <row r="924" spans="12:16" ht="14.25" customHeight="1" x14ac:dyDescent="0.25">
      <c r="L924" s="45">
        <v>0</v>
      </c>
      <c r="M924" s="45">
        <v>0</v>
      </c>
      <c r="N924" s="46" t="e">
        <v>#REF!</v>
      </c>
      <c r="O924" s="45">
        <v>0</v>
      </c>
      <c r="P924" s="45">
        <v>0</v>
      </c>
    </row>
    <row r="925" spans="12:16" ht="14.25" customHeight="1" x14ac:dyDescent="0.25">
      <c r="L925" s="45">
        <v>0</v>
      </c>
      <c r="M925" s="45">
        <v>0</v>
      </c>
      <c r="N925" s="46" t="e">
        <v>#REF!</v>
      </c>
      <c r="O925" s="45">
        <v>0</v>
      </c>
      <c r="P925" s="45">
        <v>0</v>
      </c>
    </row>
    <row r="926" spans="12:16" ht="14.25" customHeight="1" x14ac:dyDescent="0.25">
      <c r="L926" s="45">
        <v>0</v>
      </c>
      <c r="M926" s="45">
        <v>0</v>
      </c>
      <c r="N926" s="46" t="e">
        <v>#REF!</v>
      </c>
      <c r="O926" s="45">
        <v>0</v>
      </c>
      <c r="P926" s="45">
        <v>0</v>
      </c>
    </row>
    <row r="927" spans="12:16" ht="14.25" customHeight="1" x14ac:dyDescent="0.25">
      <c r="L927" s="45">
        <v>0</v>
      </c>
      <c r="M927" s="45">
        <v>0</v>
      </c>
      <c r="N927" s="46" t="e">
        <v>#REF!</v>
      </c>
      <c r="O927" s="45">
        <v>0</v>
      </c>
      <c r="P927" s="45">
        <v>0</v>
      </c>
    </row>
    <row r="928" spans="12:16" ht="14.25" customHeight="1" x14ac:dyDescent="0.25">
      <c r="L928" s="45">
        <v>0</v>
      </c>
      <c r="M928" s="45">
        <v>0</v>
      </c>
      <c r="N928" s="46" t="e">
        <v>#REF!</v>
      </c>
      <c r="O928" s="45">
        <v>0</v>
      </c>
      <c r="P928" s="45">
        <v>0</v>
      </c>
    </row>
    <row r="929" spans="12:16" ht="14.25" customHeight="1" x14ac:dyDescent="0.25">
      <c r="L929" s="45">
        <v>0</v>
      </c>
      <c r="M929" s="45">
        <v>0</v>
      </c>
      <c r="N929" s="46" t="e">
        <v>#REF!</v>
      </c>
      <c r="O929" s="45">
        <v>0</v>
      </c>
      <c r="P929" s="45">
        <v>0</v>
      </c>
    </row>
    <row r="930" spans="12:16" ht="14.25" customHeight="1" x14ac:dyDescent="0.25">
      <c r="L930" s="45">
        <v>0</v>
      </c>
      <c r="M930" s="45">
        <v>0</v>
      </c>
      <c r="N930" s="46" t="e">
        <v>#REF!</v>
      </c>
      <c r="O930" s="45">
        <v>0</v>
      </c>
      <c r="P930" s="45">
        <v>0</v>
      </c>
    </row>
    <row r="931" spans="12:16" ht="14.25" customHeight="1" x14ac:dyDescent="0.25">
      <c r="L931" s="45">
        <v>0</v>
      </c>
      <c r="M931" s="45">
        <v>0</v>
      </c>
      <c r="N931" s="46" t="e">
        <v>#REF!</v>
      </c>
      <c r="O931" s="45">
        <v>0</v>
      </c>
      <c r="P931" s="45">
        <v>0</v>
      </c>
    </row>
    <row r="932" spans="12:16" ht="14.25" customHeight="1" x14ac:dyDescent="0.25">
      <c r="L932" s="45">
        <v>0</v>
      </c>
      <c r="M932" s="45">
        <v>0</v>
      </c>
      <c r="N932" s="46" t="e">
        <v>#REF!</v>
      </c>
      <c r="O932" s="45">
        <v>0</v>
      </c>
      <c r="P932" s="45">
        <v>0</v>
      </c>
    </row>
    <row r="933" spans="12:16" ht="14.25" customHeight="1" x14ac:dyDescent="0.25">
      <c r="L933" s="45">
        <v>0</v>
      </c>
      <c r="M933" s="45">
        <v>0</v>
      </c>
      <c r="N933" s="46" t="e">
        <v>#REF!</v>
      </c>
      <c r="O933" s="45">
        <v>0</v>
      </c>
      <c r="P933" s="45">
        <v>0</v>
      </c>
    </row>
    <row r="934" spans="12:16" ht="14.25" customHeight="1" x14ac:dyDescent="0.25">
      <c r="L934" s="45">
        <v>0</v>
      </c>
      <c r="M934" s="45">
        <v>0</v>
      </c>
      <c r="N934" s="46" t="e">
        <v>#REF!</v>
      </c>
      <c r="O934" s="45">
        <v>0</v>
      </c>
      <c r="P934" s="45">
        <v>0</v>
      </c>
    </row>
    <row r="935" spans="12:16" ht="14.25" customHeight="1" x14ac:dyDescent="0.25">
      <c r="L935" s="45">
        <v>0</v>
      </c>
      <c r="M935" s="45">
        <v>0</v>
      </c>
      <c r="N935" s="46" t="e">
        <v>#REF!</v>
      </c>
      <c r="O935" s="45">
        <v>0</v>
      </c>
      <c r="P935" s="45">
        <v>0</v>
      </c>
    </row>
    <row r="936" spans="12:16" ht="14.25" customHeight="1" x14ac:dyDescent="0.25">
      <c r="L936" s="45">
        <v>0</v>
      </c>
      <c r="M936" s="45">
        <v>0</v>
      </c>
      <c r="N936" s="46" t="e">
        <v>#REF!</v>
      </c>
      <c r="O936" s="45">
        <v>0</v>
      </c>
      <c r="P936" s="45">
        <v>0</v>
      </c>
    </row>
    <row r="937" spans="12:16" ht="14.25" customHeight="1" x14ac:dyDescent="0.25">
      <c r="L937" s="45">
        <v>0</v>
      </c>
      <c r="M937" s="45">
        <v>0</v>
      </c>
      <c r="N937" s="46" t="e">
        <v>#REF!</v>
      </c>
      <c r="O937" s="45">
        <v>0</v>
      </c>
      <c r="P937" s="45">
        <v>0</v>
      </c>
    </row>
    <row r="938" spans="12:16" ht="14.25" customHeight="1" x14ac:dyDescent="0.25">
      <c r="L938" s="45">
        <v>0</v>
      </c>
      <c r="M938" s="45">
        <v>0</v>
      </c>
      <c r="N938" s="46" t="e">
        <v>#REF!</v>
      </c>
      <c r="O938" s="45">
        <v>0</v>
      </c>
      <c r="P938" s="45">
        <v>0</v>
      </c>
    </row>
    <row r="939" spans="12:16" ht="14.25" customHeight="1" x14ac:dyDescent="0.25">
      <c r="L939" s="45">
        <v>0</v>
      </c>
      <c r="M939" s="45">
        <v>0</v>
      </c>
      <c r="N939" s="46" t="e">
        <v>#REF!</v>
      </c>
      <c r="O939" s="45">
        <v>0</v>
      </c>
      <c r="P939" s="45">
        <v>0</v>
      </c>
    </row>
    <row r="940" spans="12:16" ht="14.25" customHeight="1" x14ac:dyDescent="0.25">
      <c r="L940" s="45">
        <v>0</v>
      </c>
      <c r="M940" s="45">
        <v>0</v>
      </c>
      <c r="N940" s="46" t="e">
        <v>#REF!</v>
      </c>
      <c r="O940" s="45">
        <v>0</v>
      </c>
      <c r="P940" s="45">
        <v>0</v>
      </c>
    </row>
    <row r="941" spans="12:16" ht="14.25" customHeight="1" x14ac:dyDescent="0.25">
      <c r="L941" s="45">
        <v>0</v>
      </c>
      <c r="M941" s="45">
        <v>0</v>
      </c>
      <c r="N941" s="46" t="e">
        <v>#REF!</v>
      </c>
      <c r="O941" s="45">
        <v>0</v>
      </c>
      <c r="P941" s="45">
        <v>0</v>
      </c>
    </row>
    <row r="942" spans="12:16" ht="14.25" customHeight="1" x14ac:dyDescent="0.25">
      <c r="L942" s="45">
        <v>0</v>
      </c>
      <c r="M942" s="45">
        <v>0</v>
      </c>
      <c r="N942" s="46" t="e">
        <v>#REF!</v>
      </c>
      <c r="O942" s="45">
        <v>0</v>
      </c>
      <c r="P942" s="45">
        <v>0</v>
      </c>
    </row>
    <row r="943" spans="12:16" ht="14.25" customHeight="1" x14ac:dyDescent="0.25">
      <c r="L943" s="45">
        <v>0</v>
      </c>
      <c r="M943" s="45">
        <v>0</v>
      </c>
      <c r="N943" s="46" t="e">
        <v>#REF!</v>
      </c>
      <c r="O943" s="45">
        <v>0</v>
      </c>
      <c r="P943" s="45">
        <v>0</v>
      </c>
    </row>
    <row r="944" spans="12:16" ht="14.25" customHeight="1" x14ac:dyDescent="0.25">
      <c r="L944" s="45">
        <v>0</v>
      </c>
      <c r="M944" s="45">
        <v>0</v>
      </c>
      <c r="N944" s="46" t="e">
        <v>#REF!</v>
      </c>
      <c r="O944" s="45">
        <v>0</v>
      </c>
      <c r="P944" s="45">
        <v>0</v>
      </c>
    </row>
    <row r="945" spans="12:16" ht="14.25" customHeight="1" x14ac:dyDescent="0.25">
      <c r="L945" s="45">
        <v>0</v>
      </c>
      <c r="M945" s="45">
        <v>0</v>
      </c>
      <c r="N945" s="46" t="e">
        <v>#REF!</v>
      </c>
      <c r="O945" s="45">
        <v>0</v>
      </c>
      <c r="P945" s="45">
        <v>0</v>
      </c>
    </row>
    <row r="946" spans="12:16" ht="14.25" customHeight="1" x14ac:dyDescent="0.25">
      <c r="L946" s="45">
        <v>0</v>
      </c>
      <c r="M946" s="45">
        <v>0</v>
      </c>
      <c r="N946" s="46" t="e">
        <v>#REF!</v>
      </c>
      <c r="O946" s="45">
        <v>0</v>
      </c>
      <c r="P946" s="45">
        <v>0</v>
      </c>
    </row>
    <row r="947" spans="12:16" ht="14.25" customHeight="1" x14ac:dyDescent="0.25">
      <c r="L947" s="45">
        <v>0</v>
      </c>
      <c r="M947" s="45">
        <v>0</v>
      </c>
      <c r="N947" s="46" t="e">
        <v>#REF!</v>
      </c>
      <c r="O947" s="45">
        <v>0</v>
      </c>
      <c r="P947" s="45">
        <v>0</v>
      </c>
    </row>
    <row r="948" spans="12:16" ht="14.25" customHeight="1" x14ac:dyDescent="0.25">
      <c r="L948" s="45">
        <v>0</v>
      </c>
      <c r="M948" s="45">
        <v>0</v>
      </c>
      <c r="N948" s="46" t="e">
        <v>#REF!</v>
      </c>
      <c r="O948" s="45">
        <v>0</v>
      </c>
      <c r="P948" s="45">
        <v>0</v>
      </c>
    </row>
    <row r="949" spans="12:16" ht="14.25" customHeight="1" x14ac:dyDescent="0.25">
      <c r="L949" s="45">
        <v>0</v>
      </c>
      <c r="M949" s="45">
        <v>0</v>
      </c>
      <c r="N949" s="46" t="e">
        <v>#REF!</v>
      </c>
      <c r="O949" s="45">
        <v>0</v>
      </c>
      <c r="P949" s="45">
        <v>0</v>
      </c>
    </row>
    <row r="950" spans="12:16" ht="14.25" customHeight="1" x14ac:dyDescent="0.25">
      <c r="L950" s="45">
        <v>0</v>
      </c>
      <c r="M950" s="45">
        <v>0</v>
      </c>
      <c r="N950" s="46" t="e">
        <v>#REF!</v>
      </c>
      <c r="O950" s="45">
        <v>0</v>
      </c>
      <c r="P950" s="45">
        <v>0</v>
      </c>
    </row>
    <row r="951" spans="12:16" ht="14.25" customHeight="1" x14ac:dyDescent="0.25">
      <c r="L951" s="45">
        <v>0</v>
      </c>
      <c r="M951" s="45">
        <v>0</v>
      </c>
      <c r="N951" s="46" t="e">
        <v>#REF!</v>
      </c>
      <c r="O951" s="45">
        <v>0</v>
      </c>
      <c r="P951" s="45">
        <v>0</v>
      </c>
    </row>
    <row r="952" spans="12:16" ht="14.25" customHeight="1" x14ac:dyDescent="0.25">
      <c r="L952" s="45">
        <v>0</v>
      </c>
      <c r="M952" s="45">
        <v>0</v>
      </c>
      <c r="N952" s="46" t="e">
        <v>#REF!</v>
      </c>
      <c r="O952" s="45">
        <v>0</v>
      </c>
      <c r="P952" s="45">
        <v>0</v>
      </c>
    </row>
    <row r="953" spans="12:16" ht="14.25" customHeight="1" x14ac:dyDescent="0.25">
      <c r="L953" s="45">
        <v>0</v>
      </c>
      <c r="M953" s="45">
        <v>0</v>
      </c>
      <c r="N953" s="46" t="e">
        <v>#REF!</v>
      </c>
      <c r="O953" s="45">
        <v>0</v>
      </c>
      <c r="P953" s="45">
        <v>0</v>
      </c>
    </row>
    <row r="954" spans="12:16" ht="14.25" customHeight="1" x14ac:dyDescent="0.25">
      <c r="L954" s="45">
        <v>0</v>
      </c>
      <c r="M954" s="45">
        <v>0</v>
      </c>
      <c r="N954" s="46" t="e">
        <v>#REF!</v>
      </c>
      <c r="O954" s="45">
        <v>0</v>
      </c>
      <c r="P954" s="45">
        <v>0</v>
      </c>
    </row>
    <row r="955" spans="12:16" ht="14.25" customHeight="1" x14ac:dyDescent="0.25">
      <c r="L955" s="45">
        <v>0</v>
      </c>
      <c r="M955" s="45">
        <v>0</v>
      </c>
      <c r="N955" s="46" t="e">
        <v>#REF!</v>
      </c>
      <c r="O955" s="45">
        <v>0</v>
      </c>
      <c r="P955" s="45">
        <v>0</v>
      </c>
    </row>
    <row r="956" spans="12:16" ht="14.25" customHeight="1" x14ac:dyDescent="0.25">
      <c r="L956" s="45">
        <v>0</v>
      </c>
      <c r="M956" s="45">
        <v>0</v>
      </c>
      <c r="N956" s="46" t="e">
        <v>#REF!</v>
      </c>
      <c r="O956" s="45">
        <v>0</v>
      </c>
      <c r="P956" s="45">
        <v>0</v>
      </c>
    </row>
    <row r="957" spans="12:16" ht="14.25" customHeight="1" x14ac:dyDescent="0.25">
      <c r="L957" s="45">
        <v>0</v>
      </c>
      <c r="M957" s="45">
        <v>0</v>
      </c>
      <c r="N957" s="46" t="e">
        <v>#REF!</v>
      </c>
      <c r="O957" s="45">
        <v>0</v>
      </c>
      <c r="P957" s="45">
        <v>0</v>
      </c>
    </row>
    <row r="958" spans="12:16" ht="14.25" customHeight="1" x14ac:dyDescent="0.25">
      <c r="L958" s="45">
        <v>0</v>
      </c>
      <c r="M958" s="45">
        <v>0</v>
      </c>
      <c r="N958" s="46" t="e">
        <v>#REF!</v>
      </c>
      <c r="O958" s="45">
        <v>0</v>
      </c>
      <c r="P958" s="45">
        <v>0</v>
      </c>
    </row>
    <row r="959" spans="12:16" ht="14.25" customHeight="1" x14ac:dyDescent="0.25">
      <c r="L959" s="45">
        <v>0</v>
      </c>
      <c r="M959" s="45">
        <v>0</v>
      </c>
      <c r="N959" s="46" t="e">
        <v>#REF!</v>
      </c>
      <c r="O959" s="45">
        <v>0</v>
      </c>
      <c r="P959" s="45">
        <v>0</v>
      </c>
    </row>
    <row r="960" spans="12:16" ht="14.25" customHeight="1" x14ac:dyDescent="0.25">
      <c r="L960" s="45">
        <v>0</v>
      </c>
      <c r="M960" s="45">
        <v>0</v>
      </c>
      <c r="N960" s="46" t="e">
        <v>#REF!</v>
      </c>
      <c r="O960" s="45">
        <v>0</v>
      </c>
      <c r="P960" s="45">
        <v>0</v>
      </c>
    </row>
    <row r="961" spans="12:16" ht="14.25" customHeight="1" x14ac:dyDescent="0.25">
      <c r="L961" s="45">
        <v>0</v>
      </c>
      <c r="M961" s="45">
        <v>0</v>
      </c>
      <c r="N961" s="46" t="e">
        <v>#REF!</v>
      </c>
      <c r="O961" s="45">
        <v>0</v>
      </c>
      <c r="P961" s="45">
        <v>0</v>
      </c>
    </row>
    <row r="962" spans="12:16" ht="14.25" customHeight="1" x14ac:dyDescent="0.25">
      <c r="L962" s="45">
        <v>0</v>
      </c>
      <c r="M962" s="45">
        <v>0</v>
      </c>
      <c r="N962" s="46" t="e">
        <v>#REF!</v>
      </c>
      <c r="O962" s="45">
        <v>0</v>
      </c>
      <c r="P962" s="45">
        <v>0</v>
      </c>
    </row>
    <row r="963" spans="12:16" ht="14.25" customHeight="1" x14ac:dyDescent="0.25">
      <c r="L963" s="45">
        <v>0</v>
      </c>
      <c r="M963" s="45">
        <v>0</v>
      </c>
      <c r="N963" s="46" t="e">
        <v>#REF!</v>
      </c>
      <c r="O963" s="45">
        <v>0</v>
      </c>
      <c r="P963" s="45">
        <v>0</v>
      </c>
    </row>
    <row r="964" spans="12:16" ht="14.25" customHeight="1" x14ac:dyDescent="0.25">
      <c r="L964" s="45">
        <v>0</v>
      </c>
      <c r="M964" s="45">
        <v>0</v>
      </c>
      <c r="N964" s="46" t="e">
        <v>#REF!</v>
      </c>
      <c r="O964" s="45">
        <v>0</v>
      </c>
      <c r="P964" s="45">
        <v>0</v>
      </c>
    </row>
    <row r="965" spans="12:16" ht="14.25" customHeight="1" x14ac:dyDescent="0.25">
      <c r="L965" s="45">
        <v>0</v>
      </c>
      <c r="M965" s="45">
        <v>0</v>
      </c>
      <c r="N965" s="46" t="e">
        <v>#REF!</v>
      </c>
      <c r="O965" s="45">
        <v>0</v>
      </c>
      <c r="P965" s="45">
        <v>0</v>
      </c>
    </row>
    <row r="966" spans="12:16" ht="14.25" customHeight="1" x14ac:dyDescent="0.25">
      <c r="L966" s="45">
        <v>0</v>
      </c>
      <c r="M966" s="45">
        <v>0</v>
      </c>
      <c r="N966" s="46" t="e">
        <v>#REF!</v>
      </c>
      <c r="O966" s="45">
        <v>0</v>
      </c>
      <c r="P966" s="45">
        <v>0</v>
      </c>
    </row>
    <row r="967" spans="12:16" ht="14.25" customHeight="1" x14ac:dyDescent="0.25">
      <c r="L967" s="45">
        <v>0</v>
      </c>
      <c r="M967" s="45">
        <v>0</v>
      </c>
      <c r="N967" s="46" t="e">
        <v>#REF!</v>
      </c>
      <c r="O967" s="45">
        <v>0</v>
      </c>
      <c r="P967" s="45">
        <v>0</v>
      </c>
    </row>
    <row r="968" spans="12:16" ht="14.25" customHeight="1" x14ac:dyDescent="0.25">
      <c r="L968" s="45">
        <v>0</v>
      </c>
      <c r="M968" s="45">
        <v>0</v>
      </c>
      <c r="N968" s="46" t="e">
        <v>#REF!</v>
      </c>
      <c r="O968" s="45">
        <v>0</v>
      </c>
      <c r="P968" s="45">
        <v>0</v>
      </c>
    </row>
    <row r="969" spans="12:16" ht="14.25" customHeight="1" x14ac:dyDescent="0.25">
      <c r="L969" s="45">
        <v>0</v>
      </c>
      <c r="M969" s="45">
        <v>0</v>
      </c>
      <c r="N969" s="46" t="e">
        <v>#REF!</v>
      </c>
      <c r="O969" s="45">
        <v>0</v>
      </c>
      <c r="P969" s="45">
        <v>0</v>
      </c>
    </row>
    <row r="970" spans="12:16" ht="14.25" customHeight="1" x14ac:dyDescent="0.25">
      <c r="L970" s="45">
        <v>0</v>
      </c>
      <c r="M970" s="45">
        <v>0</v>
      </c>
      <c r="N970" s="46" t="e">
        <v>#REF!</v>
      </c>
      <c r="O970" s="45">
        <v>0</v>
      </c>
      <c r="P970" s="45">
        <v>0</v>
      </c>
    </row>
    <row r="971" spans="12:16" ht="14.25" customHeight="1" x14ac:dyDescent="0.25">
      <c r="L971" s="45">
        <v>0</v>
      </c>
      <c r="M971" s="45">
        <v>0</v>
      </c>
      <c r="N971" s="46" t="e">
        <v>#REF!</v>
      </c>
      <c r="O971" s="45">
        <v>0</v>
      </c>
      <c r="P971" s="45">
        <v>0</v>
      </c>
    </row>
    <row r="972" spans="12:16" ht="14.25" customHeight="1" x14ac:dyDescent="0.25">
      <c r="L972" s="45">
        <v>0</v>
      </c>
      <c r="M972" s="45">
        <v>0</v>
      </c>
      <c r="N972" s="46" t="e">
        <v>#REF!</v>
      </c>
      <c r="O972" s="45">
        <v>0</v>
      </c>
      <c r="P972" s="45">
        <v>0</v>
      </c>
    </row>
    <row r="973" spans="12:16" ht="14.25" customHeight="1" x14ac:dyDescent="0.25">
      <c r="L973" s="45">
        <v>0</v>
      </c>
      <c r="M973" s="45">
        <v>0</v>
      </c>
      <c r="N973" s="46" t="e">
        <v>#REF!</v>
      </c>
      <c r="O973" s="45">
        <v>0</v>
      </c>
      <c r="P973" s="45">
        <v>0</v>
      </c>
    </row>
    <row r="974" spans="12:16" ht="14.25" customHeight="1" x14ac:dyDescent="0.25">
      <c r="L974" s="45">
        <v>0</v>
      </c>
      <c r="M974" s="45">
        <v>0</v>
      </c>
      <c r="N974" s="46" t="e">
        <v>#REF!</v>
      </c>
      <c r="O974" s="45">
        <v>0</v>
      </c>
      <c r="P974" s="45">
        <v>0</v>
      </c>
    </row>
    <row r="975" spans="12:16" ht="14.25" customHeight="1" x14ac:dyDescent="0.25">
      <c r="L975" s="45">
        <v>0</v>
      </c>
      <c r="M975" s="45">
        <v>0</v>
      </c>
      <c r="N975" s="46" t="e">
        <v>#REF!</v>
      </c>
      <c r="O975" s="45">
        <v>0</v>
      </c>
      <c r="P975" s="45">
        <v>0</v>
      </c>
    </row>
    <row r="976" spans="12:16" ht="14.25" customHeight="1" x14ac:dyDescent="0.25">
      <c r="L976" s="45">
        <v>0</v>
      </c>
      <c r="M976" s="45">
        <v>0</v>
      </c>
      <c r="N976" s="46" t="e">
        <v>#REF!</v>
      </c>
      <c r="O976" s="45">
        <v>0</v>
      </c>
      <c r="P976" s="45">
        <v>0</v>
      </c>
    </row>
    <row r="977" spans="12:16" ht="14.25" customHeight="1" x14ac:dyDescent="0.25">
      <c r="L977" s="45">
        <v>0</v>
      </c>
      <c r="M977" s="45">
        <v>0</v>
      </c>
      <c r="N977" s="46" t="e">
        <v>#REF!</v>
      </c>
      <c r="O977" s="45">
        <v>0</v>
      </c>
      <c r="P977" s="45">
        <v>0</v>
      </c>
    </row>
    <row r="978" spans="12:16" ht="14.25" customHeight="1" x14ac:dyDescent="0.25">
      <c r="L978" s="45">
        <v>0</v>
      </c>
      <c r="M978" s="45">
        <v>0</v>
      </c>
      <c r="N978" s="46" t="e">
        <v>#REF!</v>
      </c>
      <c r="O978" s="45">
        <v>0</v>
      </c>
      <c r="P978" s="45">
        <v>0</v>
      </c>
    </row>
    <row r="979" spans="12:16" ht="14.25" customHeight="1" x14ac:dyDescent="0.25">
      <c r="L979" s="45">
        <v>0</v>
      </c>
      <c r="M979" s="45">
        <v>0</v>
      </c>
      <c r="N979" s="46" t="e">
        <v>#REF!</v>
      </c>
      <c r="O979" s="45">
        <v>0</v>
      </c>
      <c r="P979" s="45">
        <v>0</v>
      </c>
    </row>
    <row r="980" spans="12:16" ht="14.25" customHeight="1" x14ac:dyDescent="0.25">
      <c r="L980" s="45">
        <v>0</v>
      </c>
      <c r="M980" s="45">
        <v>0</v>
      </c>
      <c r="N980" s="46" t="e">
        <v>#REF!</v>
      </c>
      <c r="O980" s="45">
        <v>0</v>
      </c>
      <c r="P980" s="45">
        <v>0</v>
      </c>
    </row>
    <row r="981" spans="12:16" ht="14.25" customHeight="1" x14ac:dyDescent="0.25">
      <c r="L981" s="45">
        <v>0</v>
      </c>
      <c r="M981" s="45">
        <v>0</v>
      </c>
      <c r="N981" s="46" t="e">
        <v>#REF!</v>
      </c>
      <c r="O981" s="45">
        <v>0</v>
      </c>
      <c r="P981" s="45">
        <v>0</v>
      </c>
    </row>
    <row r="982" spans="12:16" ht="14.25" customHeight="1" x14ac:dyDescent="0.25">
      <c r="L982" s="45">
        <v>0</v>
      </c>
      <c r="M982" s="45">
        <v>0</v>
      </c>
      <c r="N982" s="46" t="e">
        <v>#REF!</v>
      </c>
      <c r="O982" s="45">
        <v>0</v>
      </c>
      <c r="P982" s="45">
        <v>0</v>
      </c>
    </row>
    <row r="983" spans="12:16" ht="14.25" customHeight="1" x14ac:dyDescent="0.25">
      <c r="L983" s="45">
        <v>0</v>
      </c>
      <c r="M983" s="45">
        <v>0</v>
      </c>
      <c r="N983" s="46" t="e">
        <v>#REF!</v>
      </c>
      <c r="O983" s="45">
        <v>0</v>
      </c>
      <c r="P983" s="45">
        <v>0</v>
      </c>
    </row>
    <row r="984" spans="12:16" ht="14.25" customHeight="1" x14ac:dyDescent="0.25">
      <c r="L984" s="45">
        <v>0</v>
      </c>
      <c r="M984" s="45">
        <v>0</v>
      </c>
      <c r="N984" s="46" t="e">
        <v>#REF!</v>
      </c>
      <c r="O984" s="45">
        <v>0</v>
      </c>
      <c r="P984" s="45">
        <v>0</v>
      </c>
    </row>
    <row r="985" spans="12:16" ht="14.25" customHeight="1" x14ac:dyDescent="0.25">
      <c r="L985" s="45">
        <v>0</v>
      </c>
      <c r="M985" s="45">
        <v>0</v>
      </c>
      <c r="N985" s="46" t="e">
        <v>#REF!</v>
      </c>
      <c r="O985" s="45">
        <v>0</v>
      </c>
      <c r="P985" s="45">
        <v>0</v>
      </c>
    </row>
    <row r="986" spans="12:16" ht="14.25" customHeight="1" x14ac:dyDescent="0.25">
      <c r="L986" s="45">
        <v>0</v>
      </c>
      <c r="M986" s="45">
        <v>0</v>
      </c>
      <c r="N986" s="46" t="e">
        <v>#REF!</v>
      </c>
      <c r="O986" s="45">
        <v>0</v>
      </c>
      <c r="P986" s="45">
        <v>0</v>
      </c>
    </row>
    <row r="987" spans="12:16" ht="14.25" customHeight="1" x14ac:dyDescent="0.25">
      <c r="L987" s="45">
        <v>0</v>
      </c>
      <c r="M987" s="45">
        <v>0</v>
      </c>
      <c r="N987" s="46" t="e">
        <v>#REF!</v>
      </c>
      <c r="O987" s="45">
        <v>0</v>
      </c>
      <c r="P987" s="45">
        <v>0</v>
      </c>
    </row>
    <row r="988" spans="12:16" ht="14.25" customHeight="1" x14ac:dyDescent="0.25">
      <c r="L988" s="45">
        <v>0</v>
      </c>
      <c r="M988" s="45">
        <v>0</v>
      </c>
      <c r="N988" s="46" t="e">
        <v>#REF!</v>
      </c>
      <c r="O988" s="45">
        <v>0</v>
      </c>
      <c r="P988" s="45">
        <v>0</v>
      </c>
    </row>
    <row r="989" spans="12:16" ht="14.25" customHeight="1" x14ac:dyDescent="0.25">
      <c r="L989" s="45">
        <v>0</v>
      </c>
      <c r="M989" s="45">
        <v>0</v>
      </c>
      <c r="N989" s="46" t="e">
        <v>#REF!</v>
      </c>
      <c r="O989" s="45">
        <v>0</v>
      </c>
      <c r="P989" s="45">
        <v>0</v>
      </c>
    </row>
    <row r="990" spans="12:16" ht="14.25" customHeight="1" x14ac:dyDescent="0.25">
      <c r="L990" s="45">
        <v>0</v>
      </c>
      <c r="M990" s="45">
        <v>0</v>
      </c>
      <c r="N990" s="46" t="e">
        <v>#REF!</v>
      </c>
      <c r="O990" s="45">
        <v>0</v>
      </c>
      <c r="P990" s="45">
        <v>0</v>
      </c>
    </row>
    <row r="991" spans="12:16" ht="14.25" customHeight="1" x14ac:dyDescent="0.25">
      <c r="L991" s="45">
        <v>0</v>
      </c>
      <c r="M991" s="45">
        <v>0</v>
      </c>
      <c r="N991" s="46" t="e">
        <v>#REF!</v>
      </c>
      <c r="O991" s="45">
        <v>0</v>
      </c>
      <c r="P991" s="45">
        <v>0</v>
      </c>
    </row>
    <row r="992" spans="12:16" ht="14.25" customHeight="1" x14ac:dyDescent="0.25">
      <c r="L992" s="45">
        <v>0</v>
      </c>
      <c r="M992" s="45">
        <v>0</v>
      </c>
      <c r="N992" s="46" t="e">
        <v>#REF!</v>
      </c>
      <c r="O992" s="45">
        <v>0</v>
      </c>
      <c r="P992" s="45">
        <v>0</v>
      </c>
    </row>
    <row r="993" spans="12:16" ht="14.25" customHeight="1" x14ac:dyDescent="0.25">
      <c r="L993" s="45">
        <v>0</v>
      </c>
      <c r="M993" s="45">
        <v>0</v>
      </c>
      <c r="N993" s="46" t="e">
        <v>#REF!</v>
      </c>
      <c r="O993" s="45">
        <v>0</v>
      </c>
      <c r="P993" s="45">
        <v>0</v>
      </c>
    </row>
    <row r="994" spans="12:16" ht="14.25" customHeight="1" x14ac:dyDescent="0.25">
      <c r="L994" s="45">
        <v>0</v>
      </c>
      <c r="M994" s="45">
        <v>0</v>
      </c>
      <c r="N994" s="46" t="e">
        <v>#REF!</v>
      </c>
      <c r="O994" s="45">
        <v>0</v>
      </c>
      <c r="P994" s="45">
        <v>0</v>
      </c>
    </row>
    <row r="995" spans="12:16" ht="14.25" customHeight="1" x14ac:dyDescent="0.25">
      <c r="L995" s="45">
        <v>0</v>
      </c>
      <c r="M995" s="45">
        <v>0</v>
      </c>
      <c r="N995" s="46" t="e">
        <v>#REF!</v>
      </c>
      <c r="O995" s="45">
        <v>0</v>
      </c>
      <c r="P995" s="45">
        <v>0</v>
      </c>
    </row>
    <row r="996" spans="12:16" ht="14.25" customHeight="1" x14ac:dyDescent="0.25">
      <c r="L996" s="45">
        <v>0</v>
      </c>
      <c r="M996" s="45">
        <v>0</v>
      </c>
      <c r="N996" s="46" t="e">
        <v>#REF!</v>
      </c>
      <c r="O996" s="45">
        <v>0</v>
      </c>
      <c r="P996" s="45">
        <v>0</v>
      </c>
    </row>
    <row r="997" spans="12:16" ht="14.25" customHeight="1" x14ac:dyDescent="0.25">
      <c r="L997" s="45">
        <v>0</v>
      </c>
      <c r="M997" s="45">
        <v>0</v>
      </c>
      <c r="N997" s="46" t="e">
        <v>#REF!</v>
      </c>
      <c r="O997" s="45">
        <v>0</v>
      </c>
      <c r="P997" s="45">
        <v>0</v>
      </c>
    </row>
    <row r="998" spans="12:16" ht="14.25" customHeight="1" x14ac:dyDescent="0.25">
      <c r="L998" s="45">
        <v>0</v>
      </c>
      <c r="M998" s="45">
        <v>0</v>
      </c>
      <c r="N998" s="46" t="e">
        <v>#REF!</v>
      </c>
      <c r="O998" s="45">
        <v>0</v>
      </c>
      <c r="P998" s="45">
        <v>0</v>
      </c>
    </row>
    <row r="999" spans="12:16" ht="14.25" customHeight="1" x14ac:dyDescent="0.25">
      <c r="L999" s="45">
        <v>0</v>
      </c>
      <c r="M999" s="45">
        <v>0</v>
      </c>
      <c r="N999" s="46" t="e">
        <v>#REF!</v>
      </c>
      <c r="O999" s="45">
        <v>0</v>
      </c>
      <c r="P999" s="45">
        <v>0</v>
      </c>
    </row>
    <row r="1000" spans="12:16" ht="14.25" customHeight="1" x14ac:dyDescent="0.25">
      <c r="L1000" s="45">
        <v>0</v>
      </c>
      <c r="M1000" s="45">
        <v>0</v>
      </c>
      <c r="N1000" s="46" t="e">
        <v>#REF!</v>
      </c>
      <c r="O1000" s="45">
        <v>0</v>
      </c>
      <c r="P1000" s="45">
        <v>0</v>
      </c>
    </row>
    <row r="1001" spans="12:16" ht="15.75" customHeight="1" x14ac:dyDescent="0.25">
      <c r="N1001" t="e">
        <v>#REF!</v>
      </c>
    </row>
  </sheetData>
  <mergeCells count="6">
    <mergeCell ref="B14:F18"/>
    <mergeCell ref="A1:F1"/>
    <mergeCell ref="B2:F2"/>
    <mergeCell ref="B3:F3"/>
    <mergeCell ref="B12:D12"/>
    <mergeCell ref="B13:D13"/>
  </mergeCells>
  <conditionalFormatting sqref="L13:P13">
    <cfRule type="colorScale" priority="8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L28:P28">
    <cfRule type="colorScale" priority="4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L43:P43">
    <cfRule type="colorScale" priority="5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L54:P54">
    <cfRule type="colorScale" priority="6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L65:P65">
    <cfRule type="colorScale" priority="2">
      <colorScale>
        <cfvo type="min"/>
        <cfvo type="percentile" val="50"/>
        <cfvo type="max"/>
        <color rgb="FF57BB8A"/>
        <color rgb="FFFFD666"/>
        <color rgb="FFE67C73"/>
      </colorScale>
    </cfRule>
  </conditionalFormatting>
  <conditionalFormatting sqref="L74:P74">
    <cfRule type="colorScale" priority="7">
      <colorScale>
        <cfvo type="min"/>
        <cfvo type="max"/>
        <color rgb="FFFFFFFF"/>
        <color rgb="FF57BB8A"/>
      </colorScale>
    </cfRule>
  </conditionalFormatting>
  <conditionalFormatting sqref="L78:P78">
    <cfRule type="colorScale" priority="3">
      <colorScale>
        <cfvo type="min"/>
        <cfvo type="percentile" val="50"/>
        <cfvo type="max"/>
        <color rgb="FFE67C73"/>
        <color rgb="FFFFD666"/>
        <color rgb="FF57BB8A"/>
      </colorScale>
    </cfRule>
  </conditionalFormatting>
  <pageMargins left="0.7" right="0.7" top="0.75" bottom="0.75" header="0.511811023622047" footer="0.511811023622047"/>
  <pageSetup orientation="portrait" horizontalDpi="300" verticalDpi="300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2" width="8.7109375" customWidth="1"/>
    <col min="13" max="13" width="24.7109375" customWidth="1"/>
    <col min="14" max="14" width="18.85546875" customWidth="1"/>
    <col min="15" max="25" width="8.7109375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 t="s">
        <v>72</v>
      </c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" t="s">
        <v>73</v>
      </c>
    </row>
    <row r="3" spans="1:14" ht="14.25" customHeight="1" x14ac:dyDescent="0.25">
      <c r="A3" s="4" t="s">
        <v>1</v>
      </c>
      <c r="B3" s="74" t="s">
        <v>74</v>
      </c>
      <c r="C3" s="74"/>
      <c r="D3" s="74"/>
      <c r="E3" s="74"/>
      <c r="F3" s="74"/>
      <c r="M3" t="s">
        <v>75</v>
      </c>
      <c r="N3" s="8"/>
    </row>
    <row r="4" spans="1:14" ht="14.25" customHeight="1" x14ac:dyDescent="0.25">
      <c r="M4" t="s">
        <v>2</v>
      </c>
      <c r="N4" s="2">
        <f>N5</f>
        <v>45</v>
      </c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'The Estes Park Resort - Waterfr'!$D$74</f>
        <v>47950</v>
      </c>
      <c r="M5" t="s">
        <v>5</v>
      </c>
      <c r="N5" s="2"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'The Estes Park Resort - Waterfr'!$B$65</f>
        <v>109318.056</v>
      </c>
      <c r="M6" t="s">
        <v>8</v>
      </c>
      <c r="N6" s="2">
        <f>0.1*N5</f>
        <v>4.5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'The Estes Park Resort - Waterfr'!$D$74-'The Estes Park Resort - Waterfr'!$B$65</f>
        <v>-61368.055999999997</v>
      </c>
      <c r="M7" t="s">
        <v>11</v>
      </c>
      <c r="N7" s="2">
        <v>10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">
        <v>13</v>
      </c>
      <c r="N8" s="16">
        <v>0.12</v>
      </c>
    </row>
    <row r="9" spans="1:14" ht="14.25" customHeight="1" x14ac:dyDescent="0.25">
      <c r="A9" t="s">
        <v>13</v>
      </c>
      <c r="B9" s="16">
        <v>0.1</v>
      </c>
      <c r="M9" t="s">
        <v>14</v>
      </c>
      <c r="N9" s="16">
        <v>0.27</v>
      </c>
    </row>
    <row r="10" spans="1:14" ht="14.25" customHeight="1" x14ac:dyDescent="0.25">
      <c r="A10" t="s">
        <v>14</v>
      </c>
      <c r="B10" s="16">
        <v>0.24</v>
      </c>
      <c r="M10" t="s">
        <v>76</v>
      </c>
      <c r="N10" s="55"/>
    </row>
    <row r="11" spans="1:14" ht="14.25" customHeight="1" x14ac:dyDescent="0.25">
      <c r="F11" s="17"/>
      <c r="N11" s="56"/>
    </row>
    <row r="12" spans="1:14" ht="14.25" customHeight="1" x14ac:dyDescent="0.25">
      <c r="A12" t="s">
        <v>15</v>
      </c>
      <c r="B12" s="80" t="s">
        <v>77</v>
      </c>
      <c r="C12" s="80"/>
      <c r="D12" s="80"/>
      <c r="F12" s="17"/>
      <c r="M12" t="s">
        <v>15</v>
      </c>
      <c r="N12" s="57"/>
    </row>
    <row r="13" spans="1:14" ht="14.25" customHeight="1" x14ac:dyDescent="0.25">
      <c r="A13" t="s">
        <v>17</v>
      </c>
      <c r="B13" s="77">
        <v>407</v>
      </c>
      <c r="C13" s="77"/>
      <c r="D13" s="77"/>
      <c r="F13" s="17"/>
      <c r="M13" t="s">
        <v>17</v>
      </c>
      <c r="N13" s="18">
        <v>407</v>
      </c>
    </row>
    <row r="14" spans="1:14" ht="14.25" customHeight="1" x14ac:dyDescent="0.25">
      <c r="A14" t="s">
        <v>18</v>
      </c>
      <c r="B14" s="78" t="s">
        <v>78</v>
      </c>
      <c r="C14" s="78"/>
      <c r="D14" s="78"/>
      <c r="E14" s="78"/>
      <c r="F14" s="78"/>
      <c r="M14" t="s">
        <v>18</v>
      </c>
      <c r="N14" s="18">
        <f t="shared" ref="N14:N21" si="0">$I$1</f>
        <v>0</v>
      </c>
    </row>
    <row r="15" spans="1:14" ht="14.25" customHeight="1" x14ac:dyDescent="0.25">
      <c r="B15" s="78"/>
      <c r="C15" s="78"/>
      <c r="D15" s="78"/>
      <c r="E15" s="78"/>
      <c r="F15" s="78"/>
      <c r="N15" s="18">
        <f t="shared" si="0"/>
        <v>0</v>
      </c>
    </row>
    <row r="16" spans="1:14" ht="14.25" customHeight="1" x14ac:dyDescent="0.25">
      <c r="B16" s="78"/>
      <c r="C16" s="78"/>
      <c r="D16" s="78"/>
      <c r="E16" s="78"/>
      <c r="F16" s="78"/>
      <c r="N16" s="18">
        <f t="shared" si="0"/>
        <v>0</v>
      </c>
    </row>
    <row r="17" spans="1:14" ht="14.25" customHeight="1" x14ac:dyDescent="0.25">
      <c r="B17" s="78"/>
      <c r="C17" s="78"/>
      <c r="D17" s="78"/>
      <c r="E17" s="78"/>
      <c r="F17" s="78"/>
      <c r="N17" s="18">
        <f t="shared" si="0"/>
        <v>0</v>
      </c>
    </row>
    <row r="18" spans="1:14" ht="14.25" customHeight="1" x14ac:dyDescent="0.25">
      <c r="B18" s="78"/>
      <c r="C18" s="78"/>
      <c r="D18" s="78"/>
      <c r="E18" s="78"/>
      <c r="F18" s="78"/>
      <c r="N18" s="18">
        <f t="shared" si="0"/>
        <v>0</v>
      </c>
    </row>
    <row r="19" spans="1:14" ht="14.25" customHeight="1" x14ac:dyDescent="0.25">
      <c r="F19" s="17"/>
      <c r="N19" s="18">
        <f t="shared" si="0"/>
        <v>0</v>
      </c>
    </row>
    <row r="20" spans="1:14" ht="14.25" customHeight="1" x14ac:dyDescent="0.25">
      <c r="A20" s="19" t="s">
        <v>19</v>
      </c>
      <c r="M20" s="19" t="s">
        <v>19</v>
      </c>
      <c r="N20" s="18">
        <f t="shared" si="0"/>
        <v>0</v>
      </c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18">
        <f t="shared" si="0"/>
        <v>0</v>
      </c>
    </row>
    <row r="22" spans="1:14" ht="14.25" customHeight="1" x14ac:dyDescent="0.25">
      <c r="A22" t="s">
        <v>27</v>
      </c>
      <c r="B22" s="21">
        <v>79</v>
      </c>
      <c r="C22" s="21">
        <v>79</v>
      </c>
      <c r="D22" s="21">
        <v>79</v>
      </c>
      <c r="E22" s="21">
        <v>79</v>
      </c>
      <c r="F22" s="22">
        <f>SUM('The Estes Park Resort - Waterfr'!$B22:$E22)</f>
        <v>316</v>
      </c>
      <c r="M22" t="s">
        <v>27</v>
      </c>
      <c r="N22" s="58">
        <f t="shared" ref="N22:N28" si="1">F22</f>
        <v>316</v>
      </c>
    </row>
    <row r="23" spans="1:14" ht="14.25" customHeight="1" x14ac:dyDescent="0.25">
      <c r="A23" t="s">
        <v>28</v>
      </c>
      <c r="B23" s="21">
        <v>100</v>
      </c>
      <c r="C23" s="21">
        <v>100</v>
      </c>
      <c r="D23" s="21">
        <v>100</v>
      </c>
      <c r="E23" s="21">
        <v>100</v>
      </c>
      <c r="F23" s="22">
        <f>SUM('The Estes Park Resort - Waterfr'!$B23:$E23)</f>
        <v>400</v>
      </c>
      <c r="M23" t="s">
        <v>28</v>
      </c>
      <c r="N23" s="59">
        <f t="shared" si="1"/>
        <v>400</v>
      </c>
    </row>
    <row r="24" spans="1:14" ht="14.25" customHeight="1" x14ac:dyDescent="0.25">
      <c r="A24" t="s">
        <v>29</v>
      </c>
      <c r="B24" s="21">
        <v>79</v>
      </c>
      <c r="C24" s="21">
        <v>79</v>
      </c>
      <c r="D24" s="21">
        <v>79</v>
      </c>
      <c r="E24" s="21">
        <v>79</v>
      </c>
      <c r="F24" s="22">
        <f>SUM('The Estes Park Resort - Waterfr'!$B24:$E24)</f>
        <v>316</v>
      </c>
      <c r="M24" t="s">
        <v>29</v>
      </c>
      <c r="N24" s="59">
        <f t="shared" si="1"/>
        <v>316</v>
      </c>
    </row>
    <row r="25" spans="1:14" ht="14.25" customHeight="1" x14ac:dyDescent="0.25">
      <c r="A25" s="24" t="s">
        <v>30</v>
      </c>
      <c r="B25" s="25"/>
      <c r="C25" s="25"/>
      <c r="D25" s="25"/>
      <c r="E25" s="25"/>
      <c r="F25" s="26">
        <f>SUM('The Estes Park Resort - Waterfr'!$B25:$E25)</f>
        <v>0</v>
      </c>
      <c r="M25" s="24" t="s">
        <v>30</v>
      </c>
      <c r="N25" s="59">
        <f t="shared" si="1"/>
        <v>0</v>
      </c>
    </row>
    <row r="26" spans="1:14" ht="14.25" customHeight="1" x14ac:dyDescent="0.25">
      <c r="A26" s="27" t="s">
        <v>31</v>
      </c>
      <c r="B26" s="28">
        <f>SUM(B22:B25)*ServiceCharge</f>
        <v>61.919999999999995</v>
      </c>
      <c r="C26" s="28">
        <f>SUM(C22:C25)*ServiceCharge</f>
        <v>61.919999999999995</v>
      </c>
      <c r="D26" s="28">
        <f>SUM(D22:D25)*ServiceCharge</f>
        <v>61.919999999999995</v>
      </c>
      <c r="E26" s="28">
        <f>SUM(E22:E25)*ServiceCharge</f>
        <v>61.919999999999995</v>
      </c>
      <c r="F26" s="29">
        <f>SUM('The Estes Park Resort - Waterfr'!$B26:$E26)</f>
        <v>247.67999999999998</v>
      </c>
      <c r="M26" s="27" t="s">
        <v>31</v>
      </c>
      <c r="N26" s="59">
        <f t="shared" si="1"/>
        <v>247.67999999999998</v>
      </c>
    </row>
    <row r="27" spans="1:14" ht="14.25" customHeight="1" x14ac:dyDescent="0.25">
      <c r="A27" t="s">
        <v>32</v>
      </c>
      <c r="B27" s="21">
        <f>SUM(B22:B26)*TaxRate</f>
        <v>31.992000000000004</v>
      </c>
      <c r="C27" s="21">
        <f>SUM(C22:C26)*TaxRate</f>
        <v>31.992000000000004</v>
      </c>
      <c r="D27" s="21">
        <f>SUM(D22:D26)*TaxRate</f>
        <v>31.992000000000004</v>
      </c>
      <c r="E27" s="21">
        <f>SUM(E22:E26)*TaxRate</f>
        <v>31.992000000000004</v>
      </c>
      <c r="F27" s="22">
        <f>SUM('The Estes Park Resort - Waterfr'!$B27:$E27)</f>
        <v>127.96800000000002</v>
      </c>
      <c r="M27" t="s">
        <v>32</v>
      </c>
      <c r="N27" s="59">
        <f t="shared" si="1"/>
        <v>127.96800000000002</v>
      </c>
    </row>
    <row r="28" spans="1:14" ht="14.25" customHeight="1" x14ac:dyDescent="0.25">
      <c r="A28" s="30" t="s">
        <v>26</v>
      </c>
      <c r="B28" s="31">
        <f>SUBTOTAL(109,'The Estes Park Resort - Waterfr'!$B$22:$B$27)</f>
        <v>351.91200000000003</v>
      </c>
      <c r="C28" s="31">
        <f>SUBTOTAL(109,'The Estes Park Resort - Waterfr'!$C$22:$C$27)</f>
        <v>351.91200000000003</v>
      </c>
      <c r="D28" s="31">
        <f>SUBTOTAL(109,'The Estes Park Resort - Waterfr'!$D$22:$D$27)</f>
        <v>351.91200000000003</v>
      </c>
      <c r="E28" s="31">
        <f>SUBTOTAL(109,'The Estes Park Resort - Waterfr'!$E$22:$E$27)</f>
        <v>351.91200000000003</v>
      </c>
      <c r="F28" s="32">
        <f>SUBTOTAL(109,'The Estes Park Resort - Waterfr'!$F$22:$F$27)</f>
        <v>1407.6480000000001</v>
      </c>
      <c r="G28" s="21">
        <f>SUM(F22:F26)</f>
        <v>1279.68</v>
      </c>
      <c r="H28" t="s">
        <v>33</v>
      </c>
      <c r="M28" s="30" t="s">
        <v>26</v>
      </c>
      <c r="N28" s="60">
        <f t="shared" si="1"/>
        <v>1407.6480000000001</v>
      </c>
    </row>
    <row r="29" spans="1:14" ht="14.25" customHeight="1" x14ac:dyDescent="0.25">
      <c r="G29" s="21">
        <f>G28*SUM(NumInPersonUsers,NumFamily,NumSES)</f>
        <v>76140.960000000006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35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4000</v>
      </c>
      <c r="C33" s="21">
        <v>4000</v>
      </c>
      <c r="D33" s="21">
        <v>4000</v>
      </c>
      <c r="E33" s="21">
        <v>4000</v>
      </c>
      <c r="F33" s="22">
        <f>SUM('The Estes Park Resort - Waterfr'!$B33:$E33)</f>
        <v>16000</v>
      </c>
      <c r="M33" t="s">
        <v>37</v>
      </c>
      <c r="N33" s="20">
        <v>4000</v>
      </c>
    </row>
    <row r="34" spans="1:14" ht="14.25" customHeight="1" x14ac:dyDescent="0.25">
      <c r="A34" t="s">
        <v>38</v>
      </c>
      <c r="B34" s="21">
        <v>250</v>
      </c>
      <c r="C34" s="21">
        <v>250</v>
      </c>
      <c r="D34" s="21">
        <v>250</v>
      </c>
      <c r="E34" s="21">
        <v>250</v>
      </c>
      <c r="F34" s="22">
        <f>SUM('The Estes Park Resort - Waterfr'!$B34:$E34)</f>
        <v>1000</v>
      </c>
      <c r="M34" t="s">
        <v>38</v>
      </c>
      <c r="N34" s="20">
        <v>250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SUM('The Estes Park Resort - Waterfr'!$B35:$E35)</f>
        <v>0</v>
      </c>
      <c r="M35" t="s">
        <v>39</v>
      </c>
      <c r="N35" s="61"/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SUM('The Estes Park Resort - Waterfr'!$B36:$E36)</f>
        <v>0</v>
      </c>
      <c r="M36" t="s">
        <v>40</v>
      </c>
      <c r="N36" s="61"/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SUM('The Estes Park Resort - Waterfr'!$B37:$E37)</f>
        <v>0</v>
      </c>
      <c r="M37" t="s">
        <v>41</v>
      </c>
      <c r="N37" s="61"/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SUM('The Estes Park Resort - Waterfr'!$B38:$E38)</f>
        <v>0</v>
      </c>
      <c r="M38" t="s">
        <v>42</v>
      </c>
      <c r="N38" s="61"/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SUM('The Estes Park Resort - Waterfr'!$B39:$E39)</f>
        <v>0</v>
      </c>
      <c r="M39" t="s">
        <v>43</v>
      </c>
      <c r="N39" s="61"/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SUM('The Estes Park Resort - Waterfr'!$B40:$E40)</f>
        <v>0</v>
      </c>
      <c r="M40" s="24" t="s">
        <v>44</v>
      </c>
    </row>
    <row r="41" spans="1:14" ht="14.25" customHeight="1" x14ac:dyDescent="0.25">
      <c r="A41" s="27" t="s">
        <v>31</v>
      </c>
      <c r="B41" s="28">
        <f>SUM(B33:B40)*ServiceCharge</f>
        <v>1020</v>
      </c>
      <c r="C41" s="28">
        <f>SUM(C33:C40)*ServiceCharge</f>
        <v>1020</v>
      </c>
      <c r="D41" s="28">
        <f>SUM(D33:D40)*ServiceCharge</f>
        <v>1020</v>
      </c>
      <c r="E41" s="28">
        <f>SUM(E33:E40)*ServiceCharge</f>
        <v>1020</v>
      </c>
      <c r="F41" s="29">
        <f>SUM('The Estes Park Resort - Waterfr'!$B41:$E41)</f>
        <v>4080</v>
      </c>
      <c r="M41" s="27" t="s">
        <v>31</v>
      </c>
    </row>
    <row r="42" spans="1:14" ht="14.25" customHeight="1" x14ac:dyDescent="0.25">
      <c r="A42" t="s">
        <v>32</v>
      </c>
      <c r="B42" s="21">
        <f>SUM(B33:B41)*TaxRate</f>
        <v>527</v>
      </c>
      <c r="C42" s="21">
        <f>SUM(C33:C41)*TaxRate</f>
        <v>527</v>
      </c>
      <c r="D42" s="21">
        <f>SUM(D33:D41)*TaxRate</f>
        <v>527</v>
      </c>
      <c r="E42" s="21">
        <f>SUM(E33:E41)*TaxRate</f>
        <v>527</v>
      </c>
      <c r="F42" s="22">
        <f>SUM('The Estes Park Resort - Waterfr'!$B42:$E42)</f>
        <v>2108</v>
      </c>
      <c r="M42" t="s">
        <v>32</v>
      </c>
    </row>
    <row r="43" spans="1:14" ht="14.25" customHeight="1" x14ac:dyDescent="0.25">
      <c r="A43" s="30" t="s">
        <v>26</v>
      </c>
      <c r="B43" s="31">
        <f>SUBTOTAL(109,'The Estes Park Resort - Waterfr'!$B$33:$B$42)</f>
        <v>5797</v>
      </c>
      <c r="C43" s="31">
        <f>SUBTOTAL(109,'The Estes Park Resort - Waterfr'!$C$33:$C$42)</f>
        <v>5797</v>
      </c>
      <c r="D43" s="31">
        <f>SUBTOTAL(109,'The Estes Park Resort - Waterfr'!$D$33:$D$42)</f>
        <v>5797</v>
      </c>
      <c r="E43" s="31">
        <f>SUBTOTAL(109,'The Estes Park Resort - Waterfr'!$E$33:$E$42)</f>
        <v>5797</v>
      </c>
      <c r="F43" s="32">
        <f>SUBTOTAL(109,'The Estes Park Resort - Waterfr'!$F$33:$F$42)</f>
        <v>23188</v>
      </c>
      <c r="M43" s="30" t="s">
        <v>26</v>
      </c>
      <c r="N43" s="40">
        <f>SUM(N33:N42)</f>
        <v>4250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'The Estes Park Resort - Waterfr'!$B48*'The Estes Park Resort - Waterfr'!$C48</f>
        <v>675</v>
      </c>
      <c r="M48" t="s">
        <v>48</v>
      </c>
    </row>
    <row r="49" spans="1:13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'The Estes Park Resort - Waterfr'!$B49*'The Estes Park Resort - Waterfr'!$C49</f>
        <v>600</v>
      </c>
      <c r="M49" t="s">
        <v>49</v>
      </c>
    </row>
    <row r="50" spans="1:13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'The Estes Park Resort - Waterfr'!$B50*'The Estes Park Resort - Waterfr'!$C50</f>
        <v>1100</v>
      </c>
      <c r="M50" t="s">
        <v>50</v>
      </c>
    </row>
    <row r="51" spans="1:13" ht="14.25" customHeight="1" x14ac:dyDescent="0.25">
      <c r="A51" t="s">
        <v>51</v>
      </c>
      <c r="B51" s="21">
        <f>RoomSubsidy</f>
        <v>0</v>
      </c>
      <c r="C51">
        <f>SUM(NumInPersonUsers+NumSES)*4</f>
        <v>220</v>
      </c>
      <c r="D51" s="22">
        <f>'The Estes Park Resort - Waterfr'!$B51*'The Estes Park Resort - Waterfr'!$C51</f>
        <v>0</v>
      </c>
      <c r="M51" t="s">
        <v>51</v>
      </c>
    </row>
    <row r="52" spans="1:13" ht="14.25" customHeight="1" x14ac:dyDescent="0.25">
      <c r="B52" s="21"/>
      <c r="D52" s="22">
        <f>'The Estes Park Resort - Waterfr'!$B52*'The Estes Park Resort - Waterfr'!$C52</f>
        <v>0</v>
      </c>
    </row>
    <row r="53" spans="1:13" ht="14.25" customHeight="1" x14ac:dyDescent="0.25">
      <c r="B53" s="21"/>
      <c r="D53" s="22">
        <f>'The Estes Park Resort - Waterfr'!$B53*'The Estes Park Resort - Waterfr'!$C53</f>
        <v>0</v>
      </c>
    </row>
    <row r="54" spans="1:13" ht="14.25" customHeight="1" x14ac:dyDescent="0.25">
      <c r="A54" s="30" t="s">
        <v>26</v>
      </c>
      <c r="B54" s="31"/>
      <c r="C54" s="30"/>
      <c r="D54" s="32">
        <f>SUBTOTAL(109,'The Estes Park Resort - Waterfr'!$D$48:$D$53)</f>
        <v>2375</v>
      </c>
      <c r="M54" s="30" t="s">
        <v>26</v>
      </c>
    </row>
    <row r="55" spans="1:13" ht="14.25" customHeight="1" x14ac:dyDescent="0.25">
      <c r="A55" s="35" t="s">
        <v>52</v>
      </c>
      <c r="M55" s="35" t="s">
        <v>52</v>
      </c>
    </row>
    <row r="56" spans="1:13" ht="14.25" customHeight="1" x14ac:dyDescent="0.25">
      <c r="A56" s="35" t="s">
        <v>53</v>
      </c>
      <c r="M56" s="35" t="s">
        <v>53</v>
      </c>
    </row>
    <row r="57" spans="1:13" ht="14.25" customHeight="1" x14ac:dyDescent="0.25"/>
    <row r="58" spans="1:13" ht="14.25" customHeight="1" x14ac:dyDescent="0.25">
      <c r="A58" s="19" t="s">
        <v>54</v>
      </c>
      <c r="M58" s="19" t="s">
        <v>54</v>
      </c>
    </row>
    <row r="59" spans="1:13" ht="14.25" customHeight="1" x14ac:dyDescent="0.25">
      <c r="A59" s="36" t="s">
        <v>21</v>
      </c>
      <c r="B59" s="21" t="s">
        <v>55</v>
      </c>
      <c r="M59" s="36" t="s">
        <v>21</v>
      </c>
    </row>
    <row r="60" spans="1:13" ht="14.25" customHeight="1" x14ac:dyDescent="0.25">
      <c r="A60" s="36" t="s">
        <v>56</v>
      </c>
      <c r="B60" s="21">
        <f>'The Estes Park Resort - Waterfr'!$F$28*NumInPersonUsers</f>
        <v>63344.160000000003</v>
      </c>
      <c r="M60" s="36" t="s">
        <v>56</v>
      </c>
    </row>
    <row r="61" spans="1:13" ht="14.25" customHeight="1" x14ac:dyDescent="0.25">
      <c r="A61" s="36" t="s">
        <v>57</v>
      </c>
      <c r="B61" s="21">
        <f>'The Estes Park Resort - Waterfr'!$F$28*NumFamily</f>
        <v>6334.4160000000011</v>
      </c>
      <c r="M61" s="36" t="s">
        <v>57</v>
      </c>
    </row>
    <row r="62" spans="1:13" ht="14.25" customHeight="1" x14ac:dyDescent="0.25">
      <c r="A62" s="38" t="s">
        <v>58</v>
      </c>
      <c r="B62" s="39">
        <f>'The Estes Park Resort - Waterfr'!$F$28*NumSES</f>
        <v>14076.480000000001</v>
      </c>
      <c r="M62" s="38" t="s">
        <v>58</v>
      </c>
    </row>
    <row r="63" spans="1:13" ht="14.25" customHeight="1" x14ac:dyDescent="0.25">
      <c r="A63" s="40" t="s">
        <v>59</v>
      </c>
      <c r="B63" s="41">
        <f>SUM(B60:B62)</f>
        <v>83755.055999999997</v>
      </c>
      <c r="M63" s="40" t="s">
        <v>59</v>
      </c>
    </row>
    <row r="64" spans="1:13" ht="14.25" customHeight="1" x14ac:dyDescent="0.25">
      <c r="A64" s="40" t="s">
        <v>60</v>
      </c>
      <c r="B64" s="41">
        <f>'The Estes Park Resort - Waterfr'!$F$43+'The Estes Park Resort - Waterfr'!$D$54</f>
        <v>25563</v>
      </c>
      <c r="M64" s="40" t="s">
        <v>60</v>
      </c>
    </row>
    <row r="65" spans="1:13" ht="14.25" customHeight="1" x14ac:dyDescent="0.25">
      <c r="A65" s="42" t="s">
        <v>61</v>
      </c>
      <c r="B65" s="43">
        <f>SUM(B63:B64)</f>
        <v>109318.056</v>
      </c>
      <c r="C65" s="21">
        <f>'The Estes Park Resort - Waterfr'!$B$65/SUM(NumVirtualUsers,NumInPersonUsers,NumSES)</f>
        <v>1093.18056</v>
      </c>
      <c r="D65" t="s">
        <v>62</v>
      </c>
      <c r="M65" s="42" t="s">
        <v>61</v>
      </c>
    </row>
    <row r="66" spans="1:13" ht="14.25" customHeight="1" x14ac:dyDescent="0.25">
      <c r="B66" s="44"/>
      <c r="C66" s="21">
        <f>'The Estes Park Resort - Waterfr'!$B$65/SUM(NumInPersonUsers,NumSES)</f>
        <v>1987.6010181818181</v>
      </c>
      <c r="D66" t="s">
        <v>63</v>
      </c>
    </row>
    <row r="67" spans="1:13" ht="14.25" customHeight="1" x14ac:dyDescent="0.25">
      <c r="B67" s="44"/>
    </row>
    <row r="68" spans="1:13" ht="14.25" customHeight="1" x14ac:dyDescent="0.25">
      <c r="A68" s="19" t="s">
        <v>4</v>
      </c>
      <c r="M68" s="19" t="s">
        <v>4</v>
      </c>
    </row>
    <row r="69" spans="1:13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</row>
    <row r="70" spans="1:13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'The Estes Park Resort - Waterfr'!$C70*'The Estes Park Resort - Waterfr'!$B70</f>
        <v>22500</v>
      </c>
      <c r="M70" t="s">
        <v>65</v>
      </c>
    </row>
    <row r="71" spans="1:13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'The Estes Park Resort - Waterfr'!$C71*'The Estes Park Resort - Waterfr'!$B71</f>
        <v>20000</v>
      </c>
      <c r="M71" t="s">
        <v>66</v>
      </c>
    </row>
    <row r="72" spans="1:13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'The Estes Park Resort - Waterfr'!$C72*'The Estes Park Resort - Waterfr'!$B72</f>
        <v>450</v>
      </c>
      <c r="M72" t="s">
        <v>67</v>
      </c>
    </row>
    <row r="73" spans="1:13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'The Estes Park Resort - Waterfr'!$C73*'The Estes Park Resort - Waterfr'!$B73</f>
        <v>5000</v>
      </c>
      <c r="M73" t="s">
        <v>68</v>
      </c>
    </row>
    <row r="74" spans="1:13" ht="14.25" customHeight="1" x14ac:dyDescent="0.25">
      <c r="A74" s="30" t="s">
        <v>26</v>
      </c>
      <c r="B74" s="30"/>
      <c r="C74" s="30"/>
      <c r="D74" s="31">
        <f>SUBTOTAL(109,'The Estes Park Resort - Waterfr'!$D$70:$D$73)</f>
        <v>47950</v>
      </c>
      <c r="M74" s="30" t="s">
        <v>26</v>
      </c>
    </row>
    <row r="75" spans="1:13" ht="14.25" customHeight="1" x14ac:dyDescent="0.25">
      <c r="A75" s="35" t="s">
        <v>52</v>
      </c>
      <c r="M75" s="35" t="s">
        <v>52</v>
      </c>
    </row>
    <row r="76" spans="1:13" ht="14.25" customHeight="1" x14ac:dyDescent="0.25"/>
    <row r="77" spans="1:13" ht="14.25" customHeight="1" x14ac:dyDescent="0.25"/>
    <row r="78" spans="1:13" ht="14.25" customHeight="1" x14ac:dyDescent="0.25">
      <c r="A78" s="14" t="s">
        <v>10</v>
      </c>
      <c r="B78" s="15">
        <f>'The Estes Park Resort - Waterfr'!$D$74-'The Estes Park Resort - Waterfr'!$B$65</f>
        <v>-61368.055999999997</v>
      </c>
      <c r="M78" s="14" t="s">
        <v>10</v>
      </c>
    </row>
    <row r="79" spans="1:13" ht="14.25" customHeight="1" x14ac:dyDescent="0.25"/>
    <row r="80" spans="1:13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6">
    <mergeCell ref="B14:F18"/>
    <mergeCell ref="A1:F1"/>
    <mergeCell ref="B2:F2"/>
    <mergeCell ref="B3:F3"/>
    <mergeCell ref="B12:D12"/>
    <mergeCell ref="B13:D13"/>
  </mergeCells>
  <dataValidations count="1">
    <dataValidation type="list" allowBlank="1" showErrorMessage="1" sqref="N12" xr:uid="{00000000-0002-0000-0200-000000000000}">
      <formula1>"PENDING,NO,YES"</formula1>
      <formula2>0</formula2>
    </dataValidation>
  </dataValidations>
  <hyperlinks>
    <hyperlink ref="B12" r:id="rId1" xr:uid="{00000000-0004-0000-0200-000000000000}"/>
    <hyperlink ref="B14" r:id="rId2" xr:uid="{00000000-0004-0000-02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1" width="8.7109375" customWidth="1"/>
    <col min="12" max="12" width="8.7109375" hidden="1" customWidth="1"/>
    <col min="13" max="13" width="24.7109375" hidden="1" customWidth="1"/>
    <col min="14" max="14" width="27.42578125" hidden="1" customWidth="1"/>
    <col min="15" max="25" width="8.7109375" hidden="1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/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2" t="str">
        <f>N12</f>
        <v xml:space="preserve">The Lodge at Breckenridge        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N3" s="7"/>
    </row>
    <row r="4" spans="1:14" ht="14.25" customHeight="1" x14ac:dyDescent="0.25">
      <c r="N4" s="8"/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LodgeBreck!$D$74</f>
        <v>47950</v>
      </c>
      <c r="M5" t="str">
        <f t="shared" ref="M5:M13" si="0">A5</f>
        <v>Number of Virtual Users:</v>
      </c>
      <c r="N5" s="2">
        <f t="shared" ref="N5:N13" si="1">B5</f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LodgeBreck!$B$65</f>
        <v>48941.960000000006</v>
      </c>
      <c r="M6" t="str">
        <f t="shared" si="0"/>
        <v>Number of In-Person Users:</v>
      </c>
      <c r="N6" s="2">
        <f t="shared" si="1"/>
        <v>45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LodgeBreck!$D$74-LodgeBreck!$B$65</f>
        <v>-991.9600000000064</v>
      </c>
      <c r="M7" t="str">
        <f t="shared" si="0"/>
        <v>Number of Family:</v>
      </c>
      <c r="N7" s="2">
        <f t="shared" si="1"/>
        <v>4.5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tr">
        <f t="shared" si="0"/>
        <v>Number of SES Members:</v>
      </c>
      <c r="N8" s="2">
        <f t="shared" si="1"/>
        <v>10</v>
      </c>
    </row>
    <row r="9" spans="1:14" ht="14.25" customHeight="1" x14ac:dyDescent="0.25">
      <c r="A9" t="s">
        <v>13</v>
      </c>
      <c r="B9" s="16">
        <v>0.1</v>
      </c>
      <c r="M9" t="str">
        <f t="shared" si="0"/>
        <v>Sales Tax Rate:</v>
      </c>
      <c r="N9" s="16">
        <f t="shared" si="1"/>
        <v>0.1</v>
      </c>
    </row>
    <row r="10" spans="1:14" ht="14.25" customHeight="1" x14ac:dyDescent="0.25">
      <c r="A10" t="s">
        <v>14</v>
      </c>
      <c r="B10" s="16">
        <v>0.24</v>
      </c>
      <c r="M10" t="str">
        <f t="shared" si="0"/>
        <v>Service Charge Rate:</v>
      </c>
      <c r="N10" s="16">
        <f t="shared" si="1"/>
        <v>0.24</v>
      </c>
    </row>
    <row r="11" spans="1:14" ht="14.25" customHeight="1" x14ac:dyDescent="0.25">
      <c r="F11" s="17"/>
      <c r="M11">
        <f t="shared" si="0"/>
        <v>0</v>
      </c>
      <c r="N11" s="2">
        <f t="shared" si="1"/>
        <v>0</v>
      </c>
    </row>
    <row r="12" spans="1:14" ht="14.25" customHeight="1" x14ac:dyDescent="0.25">
      <c r="A12" t="s">
        <v>15</v>
      </c>
      <c r="B12" s="81" t="s">
        <v>80</v>
      </c>
      <c r="C12" s="81"/>
      <c r="D12" s="81"/>
      <c r="F12" s="17"/>
      <c r="M12" t="str">
        <f t="shared" si="0"/>
        <v>Hotel:</v>
      </c>
      <c r="N12" s="1" t="str">
        <f t="shared" si="1"/>
        <v xml:space="preserve">The Lodge at Breckenridge        </v>
      </c>
    </row>
    <row r="13" spans="1:14" ht="14.25" customHeight="1" x14ac:dyDescent="0.25">
      <c r="A13" t="s">
        <v>17</v>
      </c>
      <c r="B13" s="77">
        <v>280</v>
      </c>
      <c r="C13" s="77"/>
      <c r="D13" s="77"/>
      <c r="F13" s="17"/>
      <c r="M13" t="str">
        <f t="shared" si="0"/>
        <v>Room Rate:</v>
      </c>
      <c r="N13" s="2">
        <f t="shared" si="1"/>
        <v>280</v>
      </c>
    </row>
    <row r="14" spans="1:14" ht="14.25" customHeight="1" x14ac:dyDescent="0.25">
      <c r="A14" t="s">
        <v>18</v>
      </c>
      <c r="B14" s="78" t="s">
        <v>81</v>
      </c>
      <c r="C14" s="78"/>
      <c r="D14" s="78"/>
      <c r="E14" s="78"/>
      <c r="F14" s="78"/>
      <c r="N14" s="2"/>
    </row>
    <row r="15" spans="1:14" ht="14.25" customHeight="1" x14ac:dyDescent="0.25">
      <c r="B15" s="78"/>
      <c r="C15" s="78"/>
      <c r="D15" s="78"/>
      <c r="E15" s="78"/>
      <c r="F15" s="78"/>
      <c r="M15">
        <f>A15</f>
        <v>0</v>
      </c>
    </row>
    <row r="16" spans="1:14" ht="14.25" customHeight="1" x14ac:dyDescent="0.25">
      <c r="B16" s="78"/>
      <c r="C16" s="78"/>
      <c r="D16" s="78"/>
      <c r="E16" s="78"/>
      <c r="F16" s="78"/>
      <c r="M16">
        <f>A16</f>
        <v>0</v>
      </c>
    </row>
    <row r="17" spans="1:14" ht="14.25" customHeight="1" x14ac:dyDescent="0.25">
      <c r="B17" s="78"/>
      <c r="C17" s="78"/>
      <c r="D17" s="78"/>
      <c r="E17" s="78"/>
      <c r="F17" s="78"/>
      <c r="M17">
        <f>A17</f>
        <v>0</v>
      </c>
    </row>
    <row r="18" spans="1:14" ht="14.25" customHeight="1" x14ac:dyDescent="0.25">
      <c r="B18" s="78"/>
      <c r="C18" s="78"/>
      <c r="D18" s="78"/>
      <c r="E18" s="78"/>
      <c r="F18" s="78"/>
    </row>
    <row r="19" spans="1:14" ht="14.25" customHeight="1" x14ac:dyDescent="0.25">
      <c r="F19" s="17"/>
      <c r="N19" s="18">
        <f>$I$1</f>
        <v>0</v>
      </c>
    </row>
    <row r="20" spans="1:14" ht="14.25" customHeight="1" x14ac:dyDescent="0.25">
      <c r="A20" s="19" t="s">
        <v>19</v>
      </c>
      <c r="M20" s="72" t="s">
        <v>20</v>
      </c>
      <c r="N20" s="72"/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20"/>
    </row>
    <row r="22" spans="1:14" ht="14.25" customHeight="1" x14ac:dyDescent="0.25">
      <c r="A22" t="s">
        <v>27</v>
      </c>
      <c r="B22" s="21">
        <v>45</v>
      </c>
      <c r="C22" s="21">
        <v>45</v>
      </c>
      <c r="D22" s="21">
        <v>45</v>
      </c>
      <c r="E22" s="21">
        <v>45</v>
      </c>
      <c r="F22" s="22">
        <f>SUM(LodgeBreck!$B22:$E22)</f>
        <v>180</v>
      </c>
      <c r="M22" t="s">
        <v>27</v>
      </c>
      <c r="N22" s="23">
        <f t="shared" ref="N22:N28" si="2">AVERAGE(B22:E22)*SUM($N$6,$N$8,$N$7)*4</f>
        <v>10710</v>
      </c>
    </row>
    <row r="23" spans="1:14" ht="14.25" customHeight="1" x14ac:dyDescent="0.25">
      <c r="A23" t="s">
        <v>28</v>
      </c>
      <c r="B23" s="21">
        <v>20</v>
      </c>
      <c r="C23" s="21">
        <v>20</v>
      </c>
      <c r="D23" s="21">
        <v>20</v>
      </c>
      <c r="E23" s="21">
        <v>20</v>
      </c>
      <c r="F23" s="22">
        <f>SUM(LodgeBreck!$B23:$E23)</f>
        <v>80</v>
      </c>
      <c r="M23" t="s">
        <v>28</v>
      </c>
      <c r="N23" s="23">
        <f t="shared" si="2"/>
        <v>4760</v>
      </c>
    </row>
    <row r="24" spans="1:14" ht="14.25" customHeight="1" x14ac:dyDescent="0.25">
      <c r="A24" t="s">
        <v>29</v>
      </c>
      <c r="B24" s="21">
        <v>45</v>
      </c>
      <c r="C24" s="21">
        <v>45</v>
      </c>
      <c r="D24" s="21">
        <v>45</v>
      </c>
      <c r="E24" s="21">
        <v>45</v>
      </c>
      <c r="F24" s="22">
        <f>SUM(LodgeBreck!$B24:$E24)</f>
        <v>180</v>
      </c>
      <c r="M24" t="s">
        <v>29</v>
      </c>
      <c r="N24" s="23">
        <f t="shared" si="2"/>
        <v>10710</v>
      </c>
    </row>
    <row r="25" spans="1:14" ht="14.25" customHeight="1" x14ac:dyDescent="0.25">
      <c r="A25" s="24" t="s">
        <v>30</v>
      </c>
      <c r="B25" s="25">
        <v>20</v>
      </c>
      <c r="C25" s="25">
        <v>20</v>
      </c>
      <c r="D25" s="25">
        <v>20</v>
      </c>
      <c r="E25" s="25">
        <v>20</v>
      </c>
      <c r="F25" s="26">
        <f>SUM(LodgeBreck!$B25:$E25)</f>
        <v>80</v>
      </c>
      <c r="M25" s="24" t="s">
        <v>30</v>
      </c>
      <c r="N25" s="23">
        <f t="shared" si="2"/>
        <v>4760</v>
      </c>
    </row>
    <row r="26" spans="1:14" ht="14.25" customHeight="1" x14ac:dyDescent="0.25">
      <c r="A26" s="27" t="s">
        <v>31</v>
      </c>
      <c r="B26" s="28">
        <f>SUM(B22:B25)*ServiceCharge</f>
        <v>31.2</v>
      </c>
      <c r="C26" s="28">
        <f>SUM(C22:C25)*ServiceCharge</f>
        <v>31.2</v>
      </c>
      <c r="D26" s="28">
        <f>SUM(D22:D25)*ServiceCharge</f>
        <v>31.2</v>
      </c>
      <c r="E26" s="28">
        <f>SUM(E22:E25)*ServiceCharge</f>
        <v>31.2</v>
      </c>
      <c r="F26" s="29">
        <f>SUM(LodgeBreck!$B26:$E26)</f>
        <v>124.8</v>
      </c>
      <c r="M26" s="27" t="s">
        <v>31</v>
      </c>
      <c r="N26" s="23">
        <f t="shared" si="2"/>
        <v>7425.5999999999995</v>
      </c>
    </row>
    <row r="27" spans="1:14" ht="14.25" customHeight="1" x14ac:dyDescent="0.25">
      <c r="A27" t="s">
        <v>32</v>
      </c>
      <c r="B27" s="21">
        <f>SUM(B22:B26)*TaxRate</f>
        <v>16.12</v>
      </c>
      <c r="C27" s="21">
        <f>SUM(C22:C26)*TaxRate</f>
        <v>16.12</v>
      </c>
      <c r="D27" s="21">
        <f>SUM(D22:D26)*TaxRate</f>
        <v>16.12</v>
      </c>
      <c r="E27" s="21">
        <f>SUM(E22:E26)*TaxRate</f>
        <v>16.12</v>
      </c>
      <c r="F27" s="22">
        <f>SUM(LodgeBreck!$B27:$E27)</f>
        <v>64.48</v>
      </c>
      <c r="M27" t="s">
        <v>32</v>
      </c>
      <c r="N27" s="23">
        <f t="shared" si="2"/>
        <v>3836.5600000000004</v>
      </c>
    </row>
    <row r="28" spans="1:14" ht="14.25" customHeight="1" x14ac:dyDescent="0.25">
      <c r="A28" s="30" t="s">
        <v>26</v>
      </c>
      <c r="B28" s="31">
        <f>SUBTOTAL(109,LodgeBreck!$B$22:$B$27)</f>
        <v>177.32</v>
      </c>
      <c r="C28" s="31">
        <f>SUBTOTAL(109,LodgeBreck!$C$22:$C$27)</f>
        <v>177.32</v>
      </c>
      <c r="D28" s="31">
        <f>SUBTOTAL(109,LodgeBreck!$D$22:$D$27)</f>
        <v>177.32</v>
      </c>
      <c r="E28" s="31">
        <f>SUBTOTAL(109,LodgeBreck!$E$22:$E$27)</f>
        <v>177.32</v>
      </c>
      <c r="F28" s="32">
        <f>SUBTOTAL(109,LodgeBreck!$F$22:$F$27)</f>
        <v>709.28</v>
      </c>
      <c r="G28" s="21">
        <f>SUM(F22:F26)</f>
        <v>644.79999999999995</v>
      </c>
      <c r="H28" t="s">
        <v>33</v>
      </c>
      <c r="M28" s="30" t="s">
        <v>26</v>
      </c>
      <c r="N28" s="23">
        <f t="shared" si="2"/>
        <v>42202.159999999996</v>
      </c>
    </row>
    <row r="29" spans="1:14" ht="14.25" customHeight="1" x14ac:dyDescent="0.25">
      <c r="G29" s="21">
        <f>G28*SUM(NumInPersonUsers,NumFamily,NumSES)</f>
        <v>38365.599999999999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36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800</v>
      </c>
      <c r="C33" s="21">
        <v>800</v>
      </c>
      <c r="D33" s="21">
        <v>800</v>
      </c>
      <c r="E33" s="21">
        <v>800</v>
      </c>
      <c r="F33" s="22">
        <f>SUM(LodgeBreck!$B33:$E33)</f>
        <v>3200</v>
      </c>
      <c r="M33" t="s">
        <v>37</v>
      </c>
      <c r="N33" s="34">
        <f t="shared" ref="N33:N43" si="3">F33</f>
        <v>3200</v>
      </c>
    </row>
    <row r="34" spans="1:14" ht="14.25" customHeight="1" x14ac:dyDescent="0.25">
      <c r="A34" t="s">
        <v>38</v>
      </c>
      <c r="B34" s="21">
        <v>0</v>
      </c>
      <c r="C34" s="21"/>
      <c r="D34" s="21"/>
      <c r="E34" s="21"/>
      <c r="F34" s="22">
        <f>SUM(LodgeBreck!$B34:$E34)</f>
        <v>0</v>
      </c>
      <c r="M34" t="s">
        <v>38</v>
      </c>
      <c r="N34" s="34">
        <f t="shared" si="3"/>
        <v>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SUM(LodgeBreck!$B35:$E35)</f>
        <v>0</v>
      </c>
      <c r="M35" t="s">
        <v>39</v>
      </c>
      <c r="N35" s="34">
        <f t="shared" si="3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SUM(LodgeBreck!$B36:$E36)</f>
        <v>0</v>
      </c>
      <c r="M36" t="s">
        <v>40</v>
      </c>
      <c r="N36" s="34">
        <f t="shared" si="3"/>
        <v>0</v>
      </c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SUM(LodgeBreck!$B37:$E37)</f>
        <v>0</v>
      </c>
      <c r="M37" t="s">
        <v>41</v>
      </c>
      <c r="N37" s="34">
        <f t="shared" si="3"/>
        <v>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SUM(LodgeBreck!$B38:$E38)</f>
        <v>0</v>
      </c>
      <c r="M38" t="s">
        <v>42</v>
      </c>
      <c r="N38" s="34">
        <f t="shared" si="3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SUM(LodgeBreck!$B39:$E39)</f>
        <v>0</v>
      </c>
      <c r="M39" t="s">
        <v>43</v>
      </c>
      <c r="N39" s="34">
        <f t="shared" si="3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SUM(LodgeBreck!$B40:$E40)</f>
        <v>0</v>
      </c>
      <c r="M40" s="24" t="s">
        <v>44</v>
      </c>
      <c r="N40" s="34">
        <f t="shared" si="3"/>
        <v>0</v>
      </c>
    </row>
    <row r="41" spans="1:14" ht="14.25" customHeight="1" x14ac:dyDescent="0.25">
      <c r="A41" s="27" t="s">
        <v>31</v>
      </c>
      <c r="B41" s="28">
        <f>SUM(B33:B40)*ServiceCharge</f>
        <v>192</v>
      </c>
      <c r="C41" s="28">
        <f>SUM(C33:C40)*ServiceCharge</f>
        <v>192</v>
      </c>
      <c r="D41" s="28">
        <f>SUM(D33:D40)*ServiceCharge</f>
        <v>192</v>
      </c>
      <c r="E41" s="28">
        <f>SUM(E33:E40)*ServiceCharge</f>
        <v>192</v>
      </c>
      <c r="F41" s="29">
        <f>SUM(LodgeBreck!$B41:$E41)</f>
        <v>768</v>
      </c>
      <c r="M41" s="27" t="s">
        <v>31</v>
      </c>
      <c r="N41" s="34">
        <f t="shared" si="3"/>
        <v>768</v>
      </c>
    </row>
    <row r="42" spans="1:14" ht="14.25" customHeight="1" x14ac:dyDescent="0.25">
      <c r="A42" t="s">
        <v>32</v>
      </c>
      <c r="B42" s="21">
        <f>SUM(B33:B41)*TaxRate</f>
        <v>99.2</v>
      </c>
      <c r="C42" s="21">
        <f>SUM(C33:C41)*TaxRate</f>
        <v>99.2</v>
      </c>
      <c r="D42" s="21">
        <f>SUM(D33:D41)*TaxRate</f>
        <v>99.2</v>
      </c>
      <c r="E42" s="21">
        <f>SUM(E33:E41)*TaxRate</f>
        <v>99.2</v>
      </c>
      <c r="F42" s="22">
        <f>SUM(LodgeBreck!$B42:$E42)</f>
        <v>396.8</v>
      </c>
      <c r="M42" t="s">
        <v>32</v>
      </c>
      <c r="N42" s="34">
        <f t="shared" si="3"/>
        <v>396.8</v>
      </c>
    </row>
    <row r="43" spans="1:14" ht="14.25" customHeight="1" x14ac:dyDescent="0.25">
      <c r="A43" s="30" t="s">
        <v>26</v>
      </c>
      <c r="B43" s="31">
        <f>SUBTOTAL(109,LodgeBreck!$B$33:$B$42)</f>
        <v>1091.2</v>
      </c>
      <c r="C43" s="31">
        <f>SUBTOTAL(109,LodgeBreck!$C$33:$C$42)</f>
        <v>1091.2</v>
      </c>
      <c r="D43" s="31">
        <f>SUBTOTAL(109,LodgeBreck!$D$33:$D$42)</f>
        <v>1091.2</v>
      </c>
      <c r="E43" s="31">
        <f>SUBTOTAL(109,LodgeBreck!$E$33:$E$42)</f>
        <v>1091.2</v>
      </c>
      <c r="F43" s="32">
        <f>SUBTOTAL(109,LodgeBreck!$F$33:$F$42)</f>
        <v>4364.8</v>
      </c>
      <c r="M43" s="30" t="s">
        <v>26</v>
      </c>
      <c r="N43" s="34">
        <f t="shared" si="3"/>
        <v>4364.8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  <c r="N47" s="20"/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LodgeBreck!$B48*LodgeBreck!$C48</f>
        <v>675</v>
      </c>
      <c r="M48" t="s">
        <v>48</v>
      </c>
      <c r="N48" s="34">
        <f>D48</f>
        <v>675</v>
      </c>
    </row>
    <row r="49" spans="1:14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LodgeBreck!$B49*LodgeBreck!$C49</f>
        <v>600</v>
      </c>
      <c r="M49" t="s">
        <v>49</v>
      </c>
      <c r="N49" s="34">
        <f>D49</f>
        <v>600</v>
      </c>
    </row>
    <row r="50" spans="1:14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LodgeBreck!$B50*LodgeBreck!$C50</f>
        <v>1100</v>
      </c>
      <c r="M50" t="s">
        <v>50</v>
      </c>
      <c r="N50" s="34">
        <f>D50</f>
        <v>1100</v>
      </c>
    </row>
    <row r="51" spans="1:14" ht="14.25" customHeight="1" x14ac:dyDescent="0.25">
      <c r="A51" t="s">
        <v>51</v>
      </c>
      <c r="B51" s="21">
        <f>E8</f>
        <v>0</v>
      </c>
      <c r="C51">
        <v>4</v>
      </c>
      <c r="D51" s="22">
        <f>LodgeBreck!$B51*LodgeBreck!$C51</f>
        <v>0</v>
      </c>
      <c r="M51" t="s">
        <v>51</v>
      </c>
      <c r="N51" s="34">
        <f>D51</f>
        <v>0</v>
      </c>
    </row>
    <row r="52" spans="1:14" ht="14.25" customHeight="1" x14ac:dyDescent="0.25">
      <c r="B52" s="21"/>
      <c r="D52" s="22">
        <f>LodgeBreck!$B52*LodgeBreck!$C52</f>
        <v>0</v>
      </c>
      <c r="N52" s="34">
        <f>AVERAGE(B52:E52)</f>
        <v>0</v>
      </c>
    </row>
    <row r="53" spans="1:14" ht="14.25" customHeight="1" x14ac:dyDescent="0.25">
      <c r="B53" s="21"/>
      <c r="D53" s="22">
        <f>LodgeBreck!$B53*LodgeBreck!$C53</f>
        <v>0</v>
      </c>
    </row>
    <row r="54" spans="1:14" ht="14.25" customHeight="1" x14ac:dyDescent="0.25">
      <c r="A54" s="30" t="s">
        <v>26</v>
      </c>
      <c r="B54" s="31"/>
      <c r="C54" s="30"/>
      <c r="D54" s="32">
        <f>SUBTOTAL(109,LodgeBreck!$D$48:$D$53)</f>
        <v>2375</v>
      </c>
      <c r="M54" s="30" t="s">
        <v>26</v>
      </c>
      <c r="N54" s="34">
        <f>D54</f>
        <v>2375</v>
      </c>
    </row>
    <row r="55" spans="1:14" ht="14.25" customHeight="1" x14ac:dyDescent="0.25">
      <c r="A55" s="35" t="s">
        <v>52</v>
      </c>
      <c r="M55" s="35" t="s">
        <v>52</v>
      </c>
    </row>
    <row r="56" spans="1:14" ht="14.25" customHeight="1" x14ac:dyDescent="0.25">
      <c r="A56" s="35" t="s">
        <v>53</v>
      </c>
      <c r="M56" s="35" t="s">
        <v>53</v>
      </c>
    </row>
    <row r="57" spans="1:14" ht="14.25" customHeight="1" x14ac:dyDescent="0.25"/>
    <row r="58" spans="1:14" ht="14.25" customHeight="1" x14ac:dyDescent="0.25">
      <c r="A58" s="19" t="s">
        <v>54</v>
      </c>
      <c r="M58" s="19" t="s">
        <v>54</v>
      </c>
    </row>
    <row r="59" spans="1:14" ht="14.25" customHeight="1" x14ac:dyDescent="0.25">
      <c r="A59" s="36" t="s">
        <v>21</v>
      </c>
      <c r="B59" s="21" t="s">
        <v>55</v>
      </c>
      <c r="M59" s="36" t="s">
        <v>21</v>
      </c>
      <c r="N59" s="36"/>
    </row>
    <row r="60" spans="1:14" ht="14.25" customHeight="1" x14ac:dyDescent="0.25">
      <c r="A60" s="36" t="s">
        <v>56</v>
      </c>
      <c r="B60" s="21">
        <f>LodgeBreck!$F$28*NumInPersonUsers</f>
        <v>31917.599999999999</v>
      </c>
      <c r="M60" s="36" t="s">
        <v>56</v>
      </c>
      <c r="N60" s="37">
        <f t="shared" ref="N60:N65" si="4">B60</f>
        <v>31917.599999999999</v>
      </c>
    </row>
    <row r="61" spans="1:14" ht="14.25" customHeight="1" x14ac:dyDescent="0.25">
      <c r="A61" s="36" t="s">
        <v>57</v>
      </c>
      <c r="B61" s="21">
        <f>LodgeBreck!$F$28*NumFamily</f>
        <v>3191.7599999999998</v>
      </c>
      <c r="M61" s="36" t="s">
        <v>57</v>
      </c>
      <c r="N61" s="37">
        <f t="shared" si="4"/>
        <v>3191.7599999999998</v>
      </c>
    </row>
    <row r="62" spans="1:14" ht="14.25" customHeight="1" x14ac:dyDescent="0.25">
      <c r="A62" s="38" t="s">
        <v>58</v>
      </c>
      <c r="B62" s="39">
        <f>LodgeBreck!$F$28*NumSES</f>
        <v>7092.7999999999993</v>
      </c>
      <c r="M62" s="38" t="s">
        <v>58</v>
      </c>
      <c r="N62" s="37">
        <f t="shared" si="4"/>
        <v>7092.7999999999993</v>
      </c>
    </row>
    <row r="63" spans="1:14" ht="14.25" customHeight="1" x14ac:dyDescent="0.25">
      <c r="A63" s="40" t="s">
        <v>59</v>
      </c>
      <c r="B63" s="41">
        <f>SUM(B60:B62)</f>
        <v>42202.16</v>
      </c>
      <c r="M63" s="40" t="s">
        <v>59</v>
      </c>
      <c r="N63" s="37">
        <f t="shared" si="4"/>
        <v>42202.16</v>
      </c>
    </row>
    <row r="64" spans="1:14" ht="14.25" customHeight="1" x14ac:dyDescent="0.25">
      <c r="A64" s="40" t="s">
        <v>60</v>
      </c>
      <c r="B64" s="41">
        <f>LodgeBreck!$F$43+LodgeBreck!$D$54</f>
        <v>6739.8</v>
      </c>
      <c r="M64" s="40" t="s">
        <v>60</v>
      </c>
      <c r="N64" s="37">
        <f t="shared" si="4"/>
        <v>6739.8</v>
      </c>
    </row>
    <row r="65" spans="1:14" ht="14.25" customHeight="1" x14ac:dyDescent="0.25">
      <c r="A65" s="42" t="s">
        <v>61</v>
      </c>
      <c r="B65" s="43">
        <f>SUM(B63:B64)</f>
        <v>48941.960000000006</v>
      </c>
      <c r="C65" s="21">
        <f>LodgeBreck!$B$65/SUM(NumVirtualUsers,NumInPersonUsers,NumSES)</f>
        <v>489.41960000000006</v>
      </c>
      <c r="D65" t="s">
        <v>62</v>
      </c>
      <c r="M65" s="42" t="s">
        <v>61</v>
      </c>
      <c r="N65" s="37">
        <f t="shared" si="4"/>
        <v>48941.960000000006</v>
      </c>
    </row>
    <row r="66" spans="1:14" ht="14.25" customHeight="1" x14ac:dyDescent="0.25">
      <c r="B66" s="44"/>
      <c r="C66" s="21">
        <f>LodgeBreck!$B$65/SUM(NumInPersonUsers,NumSES)</f>
        <v>889.85381818181827</v>
      </c>
      <c r="D66" t="s">
        <v>63</v>
      </c>
    </row>
    <row r="67" spans="1:14" ht="14.25" customHeight="1" x14ac:dyDescent="0.25">
      <c r="B67" s="44"/>
    </row>
    <row r="68" spans="1:14" ht="14.25" customHeight="1" x14ac:dyDescent="0.25">
      <c r="A68" s="19" t="s">
        <v>4</v>
      </c>
      <c r="M68" s="19" t="s">
        <v>4</v>
      </c>
    </row>
    <row r="69" spans="1:14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  <c r="N69" s="36" t="str">
        <f>B69</f>
        <v>Fee</v>
      </c>
    </row>
    <row r="70" spans="1:14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LodgeBreck!$C70*LodgeBreck!$B70</f>
        <v>22500</v>
      </c>
      <c r="M70" t="s">
        <v>65</v>
      </c>
      <c r="N70" s="37">
        <f>D70</f>
        <v>22500</v>
      </c>
    </row>
    <row r="71" spans="1:14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LodgeBreck!$C71*LodgeBreck!$B71</f>
        <v>20000</v>
      </c>
      <c r="M71" t="s">
        <v>66</v>
      </c>
      <c r="N71" s="37">
        <f>D71</f>
        <v>20000</v>
      </c>
    </row>
    <row r="72" spans="1:14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LodgeBreck!$C72*LodgeBreck!$B72</f>
        <v>450</v>
      </c>
      <c r="M72" t="s">
        <v>67</v>
      </c>
      <c r="N72" s="37">
        <f>D72</f>
        <v>450</v>
      </c>
    </row>
    <row r="73" spans="1:14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LodgeBreck!$C73*LodgeBreck!$B73</f>
        <v>5000</v>
      </c>
      <c r="M73" t="s">
        <v>68</v>
      </c>
      <c r="N73" s="37">
        <f>D73</f>
        <v>5000</v>
      </c>
    </row>
    <row r="74" spans="1:14" ht="14.25" customHeight="1" x14ac:dyDescent="0.25">
      <c r="A74" s="30" t="s">
        <v>26</v>
      </c>
      <c r="B74" s="30"/>
      <c r="C74" s="30"/>
      <c r="D74" s="31">
        <f>SUBTOTAL(109,LodgeBreck!$D$70:$D$73)</f>
        <v>47950</v>
      </c>
      <c r="M74" s="30" t="s">
        <v>26</v>
      </c>
      <c r="N74" s="37">
        <f>D74</f>
        <v>47950</v>
      </c>
    </row>
    <row r="75" spans="1:14" ht="14.25" customHeight="1" x14ac:dyDescent="0.25">
      <c r="A75" s="35" t="s">
        <v>52</v>
      </c>
      <c r="M75" s="35" t="s">
        <v>52</v>
      </c>
      <c r="N75" s="36">
        <f>B75</f>
        <v>0</v>
      </c>
    </row>
    <row r="76" spans="1:14" ht="14.25" customHeight="1" x14ac:dyDescent="0.25">
      <c r="N76" s="36">
        <f>B76</f>
        <v>0</v>
      </c>
    </row>
    <row r="77" spans="1:14" ht="14.25" customHeight="1" x14ac:dyDescent="0.25">
      <c r="N77" s="36">
        <f>B77</f>
        <v>0</v>
      </c>
    </row>
    <row r="78" spans="1:14" ht="14.25" customHeight="1" x14ac:dyDescent="0.25">
      <c r="A78" s="14" t="s">
        <v>10</v>
      </c>
      <c r="B78" s="15">
        <f>LodgeBreck!$D$74-LodgeBreck!$B$65</f>
        <v>-991.9600000000064</v>
      </c>
      <c r="M78" s="14" t="s">
        <v>10</v>
      </c>
      <c r="N78" s="37">
        <f>N74-N65</f>
        <v>-991.9600000000064</v>
      </c>
    </row>
    <row r="79" spans="1:14" ht="14.25" customHeight="1" x14ac:dyDescent="0.25"/>
    <row r="80" spans="1:14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7">
    <mergeCell ref="B14:F18"/>
    <mergeCell ref="M20:N20"/>
    <mergeCell ref="A1:F1"/>
    <mergeCell ref="B2:F2"/>
    <mergeCell ref="B3:F3"/>
    <mergeCell ref="B12:D12"/>
    <mergeCell ref="B13:D13"/>
  </mergeCells>
  <hyperlinks>
    <hyperlink ref="B12" r:id="rId1" xr:uid="{00000000-0004-0000-0300-000000000000}"/>
    <hyperlink ref="B14" r:id="rId2" xr:uid="{00000000-0004-0000-03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2" width="8.7109375" customWidth="1"/>
    <col min="13" max="13" width="24.7109375" customWidth="1"/>
    <col min="14" max="14" width="18.85546875" customWidth="1"/>
    <col min="15" max="25" width="8.7109375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 t="s">
        <v>72</v>
      </c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" t="s">
        <v>80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M3" t="s">
        <v>75</v>
      </c>
      <c r="N3" s="8"/>
    </row>
    <row r="4" spans="1:14" ht="14.25" customHeight="1" x14ac:dyDescent="0.25">
      <c r="M4" t="s">
        <v>2</v>
      </c>
      <c r="N4" s="2">
        <f>N5</f>
        <v>45</v>
      </c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'The Landing At Estes Park'!$D$74</f>
        <v>47950</v>
      </c>
      <c r="M5" t="s">
        <v>5</v>
      </c>
      <c r="N5" s="2"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'The Landing At Estes Park'!$B$65</f>
        <v>66851.28</v>
      </c>
      <c r="M6" t="s">
        <v>8</v>
      </c>
      <c r="N6" s="2">
        <f>0.1*N5</f>
        <v>4.5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'The Landing At Estes Park'!$D$74-'The Landing At Estes Park'!$B$65</f>
        <v>-18901.28</v>
      </c>
      <c r="M7" t="s">
        <v>11</v>
      </c>
      <c r="N7" s="2">
        <v>10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">
        <v>13</v>
      </c>
      <c r="N8" s="16">
        <v>0.12</v>
      </c>
    </row>
    <row r="9" spans="1:14" ht="14.25" customHeight="1" x14ac:dyDescent="0.25">
      <c r="A9" t="s">
        <v>13</v>
      </c>
      <c r="B9" s="16">
        <v>0.1</v>
      </c>
      <c r="M9" t="s">
        <v>14</v>
      </c>
      <c r="N9" s="16">
        <v>0.27</v>
      </c>
    </row>
    <row r="10" spans="1:14" ht="14.25" customHeight="1" x14ac:dyDescent="0.25">
      <c r="A10" t="s">
        <v>14</v>
      </c>
      <c r="B10" s="16">
        <v>0.24</v>
      </c>
      <c r="M10" t="s">
        <v>76</v>
      </c>
      <c r="N10" s="55"/>
    </row>
    <row r="11" spans="1:14" ht="14.25" customHeight="1" x14ac:dyDescent="0.25">
      <c r="F11" s="17"/>
      <c r="N11" s="56"/>
    </row>
    <row r="12" spans="1:14" ht="14.25" customHeight="1" x14ac:dyDescent="0.25">
      <c r="A12" t="s">
        <v>15</v>
      </c>
      <c r="B12" s="82" t="s">
        <v>82</v>
      </c>
      <c r="C12" s="82"/>
      <c r="D12" s="82"/>
      <c r="F12" s="17"/>
      <c r="M12" t="s">
        <v>15</v>
      </c>
      <c r="N12" s="57"/>
    </row>
    <row r="13" spans="1:14" ht="14.25" customHeight="1" x14ac:dyDescent="0.25">
      <c r="A13" t="s">
        <v>17</v>
      </c>
      <c r="B13" s="77">
        <f>N13</f>
        <v>199</v>
      </c>
      <c r="C13" s="77"/>
      <c r="D13" s="77"/>
      <c r="F13" s="17"/>
      <c r="M13" t="s">
        <v>17</v>
      </c>
      <c r="N13" s="18">
        <v>199</v>
      </c>
    </row>
    <row r="14" spans="1:14" ht="14.25" customHeight="1" x14ac:dyDescent="0.25">
      <c r="A14" t="s">
        <v>18</v>
      </c>
      <c r="B14" s="78" t="s">
        <v>78</v>
      </c>
      <c r="C14" s="78"/>
      <c r="D14" s="78"/>
      <c r="E14" s="78"/>
      <c r="F14" s="78"/>
      <c r="M14" t="s">
        <v>18</v>
      </c>
      <c r="N14" s="63" t="str">
        <f>B14</f>
        <v>GDrive</v>
      </c>
    </row>
    <row r="15" spans="1:14" ht="14.25" customHeight="1" x14ac:dyDescent="0.25">
      <c r="B15" s="78"/>
      <c r="C15" s="78"/>
      <c r="D15" s="78"/>
      <c r="E15" s="78"/>
      <c r="F15" s="78"/>
      <c r="N15" s="18">
        <f t="shared" ref="N15:N21" si="0">$I$1</f>
        <v>0</v>
      </c>
    </row>
    <row r="16" spans="1:14" ht="14.25" customHeight="1" x14ac:dyDescent="0.25">
      <c r="B16" s="78"/>
      <c r="C16" s="78"/>
      <c r="D16" s="78"/>
      <c r="E16" s="78"/>
      <c r="F16" s="78"/>
      <c r="N16" s="18">
        <f t="shared" si="0"/>
        <v>0</v>
      </c>
    </row>
    <row r="17" spans="1:14" ht="14.25" customHeight="1" x14ac:dyDescent="0.25">
      <c r="B17" s="78"/>
      <c r="C17" s="78"/>
      <c r="D17" s="78"/>
      <c r="E17" s="78"/>
      <c r="F17" s="78"/>
      <c r="N17" s="18">
        <f t="shared" si="0"/>
        <v>0</v>
      </c>
    </row>
    <row r="18" spans="1:14" ht="14.25" customHeight="1" x14ac:dyDescent="0.25">
      <c r="B18" s="78"/>
      <c r="C18" s="78"/>
      <c r="D18" s="78"/>
      <c r="E18" s="78"/>
      <c r="F18" s="78"/>
      <c r="N18" s="18">
        <f t="shared" si="0"/>
        <v>0</v>
      </c>
    </row>
    <row r="19" spans="1:14" ht="14.25" customHeight="1" x14ac:dyDescent="0.25">
      <c r="F19" s="17"/>
      <c r="N19" s="18">
        <f t="shared" si="0"/>
        <v>0</v>
      </c>
    </row>
    <row r="20" spans="1:14" ht="14.25" customHeight="1" x14ac:dyDescent="0.25">
      <c r="A20" s="19" t="s">
        <v>19</v>
      </c>
      <c r="M20" s="19" t="s">
        <v>19</v>
      </c>
      <c r="N20" s="18">
        <f t="shared" si="0"/>
        <v>0</v>
      </c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18">
        <f t="shared" si="0"/>
        <v>0</v>
      </c>
    </row>
    <row r="22" spans="1:14" ht="14.25" customHeight="1" x14ac:dyDescent="0.25">
      <c r="A22" t="s">
        <v>27</v>
      </c>
      <c r="B22" s="21">
        <v>50</v>
      </c>
      <c r="C22" s="21">
        <v>50</v>
      </c>
      <c r="D22" s="21">
        <v>50</v>
      </c>
      <c r="E22" s="21">
        <v>50</v>
      </c>
      <c r="F22" s="22">
        <f>SUM('The Landing At Estes Park'!$B22:$E22)</f>
        <v>200</v>
      </c>
      <c r="M22" t="s">
        <v>27</v>
      </c>
      <c r="N22" s="34">
        <f t="shared" ref="N22:N28" si="1">B22</f>
        <v>50</v>
      </c>
    </row>
    <row r="23" spans="1:14" ht="14.25" customHeight="1" x14ac:dyDescent="0.25">
      <c r="A23" t="s">
        <v>28</v>
      </c>
      <c r="B23" s="21">
        <v>25</v>
      </c>
      <c r="C23" s="21">
        <v>25</v>
      </c>
      <c r="D23" s="21">
        <v>25</v>
      </c>
      <c r="E23" s="21">
        <v>25</v>
      </c>
      <c r="F23" s="22">
        <f>SUM('The Landing At Estes Park'!$B23:$E23)</f>
        <v>100</v>
      </c>
      <c r="M23" t="s">
        <v>28</v>
      </c>
      <c r="N23" s="34">
        <f t="shared" si="1"/>
        <v>25</v>
      </c>
    </row>
    <row r="24" spans="1:14" ht="14.25" customHeight="1" x14ac:dyDescent="0.25">
      <c r="A24" t="s">
        <v>29</v>
      </c>
      <c r="B24" s="21">
        <v>65</v>
      </c>
      <c r="C24" s="21">
        <v>65</v>
      </c>
      <c r="D24" s="21">
        <v>65</v>
      </c>
      <c r="E24" s="21">
        <v>65</v>
      </c>
      <c r="F24" s="22">
        <f>SUM('The Landing At Estes Park'!$B24:$E24)</f>
        <v>260</v>
      </c>
      <c r="M24" t="s">
        <v>29</v>
      </c>
      <c r="N24" s="34">
        <f t="shared" si="1"/>
        <v>65</v>
      </c>
    </row>
    <row r="25" spans="1:14" ht="14.25" customHeight="1" x14ac:dyDescent="0.25">
      <c r="A25" s="24" t="s">
        <v>30</v>
      </c>
      <c r="B25" s="25">
        <v>25</v>
      </c>
      <c r="C25" s="25">
        <v>25</v>
      </c>
      <c r="D25" s="25">
        <v>25</v>
      </c>
      <c r="E25" s="25">
        <v>25</v>
      </c>
      <c r="F25" s="26">
        <f>SUM('The Landing At Estes Park'!$B25:$E25)</f>
        <v>100</v>
      </c>
      <c r="M25" s="24" t="s">
        <v>30</v>
      </c>
      <c r="N25" s="34">
        <f t="shared" si="1"/>
        <v>25</v>
      </c>
    </row>
    <row r="26" spans="1:14" ht="14.25" customHeight="1" x14ac:dyDescent="0.25">
      <c r="A26" s="27" t="s">
        <v>31</v>
      </c>
      <c r="B26" s="28">
        <f>SUM(B22:B25)*ServiceCharge</f>
        <v>39.6</v>
      </c>
      <c r="C26" s="28">
        <f>SUM(C22:C25)*ServiceCharge</f>
        <v>39.6</v>
      </c>
      <c r="D26" s="28">
        <f>SUM(D22:D25)*ServiceCharge</f>
        <v>39.6</v>
      </c>
      <c r="E26" s="28">
        <f>SUM(E22:E25)*ServiceCharge</f>
        <v>39.6</v>
      </c>
      <c r="F26" s="29">
        <f>SUM('The Landing At Estes Park'!$B26:$E26)</f>
        <v>158.4</v>
      </c>
      <c r="M26" s="27" t="s">
        <v>31</v>
      </c>
      <c r="N26" s="34">
        <f t="shared" si="1"/>
        <v>39.6</v>
      </c>
    </row>
    <row r="27" spans="1:14" ht="14.25" customHeight="1" x14ac:dyDescent="0.25">
      <c r="A27" t="s">
        <v>32</v>
      </c>
      <c r="B27" s="21">
        <f>SUM(B22:B26)*TaxRate</f>
        <v>20.46</v>
      </c>
      <c r="C27" s="21">
        <f>SUM(C22:C26)*TaxRate</f>
        <v>20.46</v>
      </c>
      <c r="D27" s="21">
        <f>SUM(D22:D26)*TaxRate</f>
        <v>20.46</v>
      </c>
      <c r="E27" s="21">
        <f>SUM(E22:E26)*TaxRate</f>
        <v>20.46</v>
      </c>
      <c r="F27" s="22">
        <f>SUM('The Landing At Estes Park'!$B27:$E27)</f>
        <v>81.84</v>
      </c>
      <c r="M27" t="s">
        <v>32</v>
      </c>
      <c r="N27" s="34">
        <f t="shared" si="1"/>
        <v>20.46</v>
      </c>
    </row>
    <row r="28" spans="1:14" ht="14.25" customHeight="1" x14ac:dyDescent="0.25">
      <c r="A28" s="30" t="s">
        <v>26</v>
      </c>
      <c r="B28" s="31">
        <f>SUBTOTAL(109,'The Landing At Estes Park'!$B$22:$B$27)</f>
        <v>225.06</v>
      </c>
      <c r="C28" s="31">
        <f>SUBTOTAL(109,'The Landing At Estes Park'!$C$22:$C$27)</f>
        <v>225.06</v>
      </c>
      <c r="D28" s="31">
        <f>SUBTOTAL(109,'The Landing At Estes Park'!$D$22:$D$27)</f>
        <v>225.06</v>
      </c>
      <c r="E28" s="31">
        <f>SUBTOTAL(109,'The Landing At Estes Park'!$E$22:$E$27)</f>
        <v>225.06</v>
      </c>
      <c r="F28" s="32">
        <f>SUBTOTAL(109,'The Landing At Estes Park'!$F$22:$F$27)</f>
        <v>900.24</v>
      </c>
      <c r="G28" s="21">
        <f>SUM(F22:F26)</f>
        <v>818.4</v>
      </c>
      <c r="H28" t="s">
        <v>33</v>
      </c>
      <c r="M28" s="30" t="s">
        <v>26</v>
      </c>
      <c r="N28" s="64">
        <f t="shared" si="1"/>
        <v>225.06</v>
      </c>
    </row>
    <row r="29" spans="1:14" ht="14.25" customHeight="1" x14ac:dyDescent="0.25">
      <c r="G29" s="21">
        <f>G28*SUM(NumInPersonUsers,NumFamily,NumSES)</f>
        <v>48694.799999999996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35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2000</v>
      </c>
      <c r="C33" s="21">
        <v>2000</v>
      </c>
      <c r="D33" s="21">
        <v>2000</v>
      </c>
      <c r="E33" s="21">
        <v>2000</v>
      </c>
      <c r="F33" s="22">
        <f>SUM('The Landing At Estes Park'!$B33:$E33)</f>
        <v>8000</v>
      </c>
      <c r="M33" t="s">
        <v>37</v>
      </c>
      <c r="N33" s="65">
        <f t="shared" ref="N33:N43" si="2">B33</f>
        <v>2000</v>
      </c>
    </row>
    <row r="34" spans="1:14" ht="14.25" customHeight="1" x14ac:dyDescent="0.25">
      <c r="A34" t="s">
        <v>38</v>
      </c>
      <c r="B34" s="21">
        <v>0</v>
      </c>
      <c r="C34" s="21"/>
      <c r="D34" s="21"/>
      <c r="E34" s="21"/>
      <c r="F34" s="22">
        <f>SUM('The Landing At Estes Park'!$B34:$E34)</f>
        <v>0</v>
      </c>
      <c r="M34" t="s">
        <v>38</v>
      </c>
      <c r="N34" s="65">
        <f t="shared" si="2"/>
        <v>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SUM('The Landing At Estes Park'!$B35:$E35)</f>
        <v>0</v>
      </c>
      <c r="M35" t="s">
        <v>39</v>
      </c>
      <c r="N35" s="65">
        <f t="shared" si="2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SUM('The Landing At Estes Park'!$B36:$E36)</f>
        <v>0</v>
      </c>
      <c r="M36" t="s">
        <v>40</v>
      </c>
      <c r="N36" s="65">
        <f t="shared" si="2"/>
        <v>0</v>
      </c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SUM('The Landing At Estes Park'!$B37:$E37)</f>
        <v>0</v>
      </c>
      <c r="M37" t="s">
        <v>41</v>
      </c>
      <c r="N37" s="65">
        <f t="shared" si="2"/>
        <v>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SUM('The Landing At Estes Park'!$B38:$E38)</f>
        <v>0</v>
      </c>
      <c r="M38" t="s">
        <v>42</v>
      </c>
      <c r="N38" s="65">
        <f t="shared" si="2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SUM('The Landing At Estes Park'!$B39:$E39)</f>
        <v>0</v>
      </c>
      <c r="M39" t="s">
        <v>43</v>
      </c>
      <c r="N39" s="65">
        <f t="shared" si="2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SUM('The Landing At Estes Park'!$B40:$E40)</f>
        <v>0</v>
      </c>
      <c r="M40" s="24" t="s">
        <v>44</v>
      </c>
      <c r="N40" s="65">
        <f t="shared" si="2"/>
        <v>0</v>
      </c>
    </row>
    <row r="41" spans="1:14" ht="14.25" customHeight="1" x14ac:dyDescent="0.25">
      <c r="A41" s="27" t="s">
        <v>31</v>
      </c>
      <c r="B41" s="28">
        <f>SUM(B33:B40)*ServiceCharge</f>
        <v>480</v>
      </c>
      <c r="C41" s="28">
        <f>SUM(C33:C40)*ServiceCharge</f>
        <v>480</v>
      </c>
      <c r="D41" s="28">
        <f>SUM(D33:D40)*ServiceCharge</f>
        <v>480</v>
      </c>
      <c r="E41" s="28">
        <f>SUM(E33:E40)*ServiceCharge</f>
        <v>480</v>
      </c>
      <c r="F41" s="29">
        <f>SUM('The Landing At Estes Park'!$B41:$E41)</f>
        <v>1920</v>
      </c>
      <c r="M41" s="27" t="s">
        <v>31</v>
      </c>
      <c r="N41" s="65">
        <f t="shared" si="2"/>
        <v>480</v>
      </c>
    </row>
    <row r="42" spans="1:14" ht="14.25" customHeight="1" x14ac:dyDescent="0.25">
      <c r="A42" t="s">
        <v>32</v>
      </c>
      <c r="B42" s="21">
        <f>SUM(B33:B41)*TaxRate</f>
        <v>248</v>
      </c>
      <c r="C42" s="21">
        <f>SUM(C33:C41)*TaxRate</f>
        <v>248</v>
      </c>
      <c r="D42" s="21">
        <f>SUM(D33:D41)*TaxRate</f>
        <v>248</v>
      </c>
      <c r="E42" s="21">
        <f>SUM(E33:E41)*TaxRate</f>
        <v>248</v>
      </c>
      <c r="F42" s="22">
        <f>SUM('The Landing At Estes Park'!$B42:$E42)</f>
        <v>992</v>
      </c>
      <c r="M42" t="s">
        <v>32</v>
      </c>
      <c r="N42" s="65">
        <f t="shared" si="2"/>
        <v>248</v>
      </c>
    </row>
    <row r="43" spans="1:14" ht="14.25" customHeight="1" x14ac:dyDescent="0.25">
      <c r="A43" s="30" t="s">
        <v>26</v>
      </c>
      <c r="B43" s="31">
        <f>SUBTOTAL(109,'The Landing At Estes Park'!$B$33:$B$42)</f>
        <v>2728</v>
      </c>
      <c r="C43" s="31">
        <f>SUBTOTAL(109,'The Landing At Estes Park'!$C$33:$C$42)</f>
        <v>2728</v>
      </c>
      <c r="D43" s="31">
        <f>SUBTOTAL(109,'The Landing At Estes Park'!$D$33:$D$42)</f>
        <v>2728</v>
      </c>
      <c r="E43" s="31">
        <f>SUBTOTAL(109,'The Landing At Estes Park'!$E$33:$E$42)</f>
        <v>2728</v>
      </c>
      <c r="F43" s="32">
        <f>SUBTOTAL(109,'The Landing At Estes Park'!$F$33:$F$42)</f>
        <v>10912</v>
      </c>
      <c r="M43" s="30" t="s">
        <v>26</v>
      </c>
      <c r="N43" s="66">
        <f t="shared" si="2"/>
        <v>2728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'The Landing At Estes Park'!$B48*'The Landing At Estes Park'!$C48</f>
        <v>675</v>
      </c>
      <c r="M48" t="s">
        <v>48</v>
      </c>
    </row>
    <row r="49" spans="1:13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'The Landing At Estes Park'!$B49*'The Landing At Estes Park'!$C49</f>
        <v>600</v>
      </c>
      <c r="M49" t="s">
        <v>49</v>
      </c>
    </row>
    <row r="50" spans="1:13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'The Landing At Estes Park'!$B50*'The Landing At Estes Park'!$C50</f>
        <v>1100</v>
      </c>
      <c r="M50" t="s">
        <v>50</v>
      </c>
    </row>
    <row r="51" spans="1:13" ht="14.25" customHeight="1" x14ac:dyDescent="0.25">
      <c r="A51" t="s">
        <v>51</v>
      </c>
      <c r="B51" s="21">
        <f>RoomSubsidy</f>
        <v>0</v>
      </c>
      <c r="C51">
        <f>SUM(NumInPersonUsers+NumSES)*4</f>
        <v>220</v>
      </c>
      <c r="D51" s="22">
        <f>'The Landing At Estes Park'!$B51*'The Landing At Estes Park'!$C51</f>
        <v>0</v>
      </c>
      <c r="M51" t="s">
        <v>51</v>
      </c>
    </row>
    <row r="52" spans="1:13" ht="14.25" customHeight="1" x14ac:dyDescent="0.25">
      <c r="B52" s="21"/>
      <c r="D52" s="22">
        <f>'The Landing At Estes Park'!$B52*'The Landing At Estes Park'!$C52</f>
        <v>0</v>
      </c>
    </row>
    <row r="53" spans="1:13" ht="14.25" customHeight="1" x14ac:dyDescent="0.25">
      <c r="B53" s="21"/>
      <c r="D53" s="22">
        <f>'The Landing At Estes Park'!$B53*'The Landing At Estes Park'!$C53</f>
        <v>0</v>
      </c>
    </row>
    <row r="54" spans="1:13" ht="14.25" customHeight="1" x14ac:dyDescent="0.25">
      <c r="A54" s="30" t="s">
        <v>26</v>
      </c>
      <c r="B54" s="31"/>
      <c r="C54" s="30"/>
      <c r="D54" s="32">
        <f>SUBTOTAL(109,'The Landing At Estes Park'!$D$48:$D$53)</f>
        <v>2375</v>
      </c>
      <c r="M54" s="30" t="s">
        <v>26</v>
      </c>
    </row>
    <row r="55" spans="1:13" ht="14.25" customHeight="1" x14ac:dyDescent="0.25">
      <c r="A55" s="35" t="s">
        <v>52</v>
      </c>
      <c r="M55" s="35" t="s">
        <v>52</v>
      </c>
    </row>
    <row r="56" spans="1:13" ht="14.25" customHeight="1" x14ac:dyDescent="0.25">
      <c r="A56" s="35" t="s">
        <v>53</v>
      </c>
      <c r="M56" s="35" t="s">
        <v>53</v>
      </c>
    </row>
    <row r="57" spans="1:13" ht="14.25" customHeight="1" x14ac:dyDescent="0.25"/>
    <row r="58" spans="1:13" ht="14.25" customHeight="1" x14ac:dyDescent="0.25">
      <c r="A58" s="19" t="s">
        <v>54</v>
      </c>
      <c r="M58" s="19" t="s">
        <v>54</v>
      </c>
    </row>
    <row r="59" spans="1:13" ht="14.25" customHeight="1" x14ac:dyDescent="0.25">
      <c r="A59" s="36" t="s">
        <v>21</v>
      </c>
      <c r="B59" s="21" t="s">
        <v>55</v>
      </c>
      <c r="M59" s="36" t="s">
        <v>21</v>
      </c>
    </row>
    <row r="60" spans="1:13" ht="14.25" customHeight="1" x14ac:dyDescent="0.25">
      <c r="A60" s="36" t="s">
        <v>56</v>
      </c>
      <c r="B60" s="21">
        <f>'The Landing At Estes Park'!$F$28*NumInPersonUsers</f>
        <v>40510.800000000003</v>
      </c>
      <c r="M60" s="36" t="s">
        <v>56</v>
      </c>
    </row>
    <row r="61" spans="1:13" ht="14.25" customHeight="1" x14ac:dyDescent="0.25">
      <c r="A61" s="36" t="s">
        <v>57</v>
      </c>
      <c r="B61" s="21">
        <f>'The Landing At Estes Park'!$F$28*NumFamily</f>
        <v>4051.08</v>
      </c>
      <c r="M61" s="36" t="s">
        <v>57</v>
      </c>
    </row>
    <row r="62" spans="1:13" ht="14.25" customHeight="1" x14ac:dyDescent="0.25">
      <c r="A62" s="38" t="s">
        <v>58</v>
      </c>
      <c r="B62" s="39">
        <f>'The Landing At Estes Park'!$F$28*NumSES</f>
        <v>9002.4</v>
      </c>
      <c r="M62" s="38" t="s">
        <v>58</v>
      </c>
    </row>
    <row r="63" spans="1:13" ht="14.25" customHeight="1" x14ac:dyDescent="0.25">
      <c r="A63" s="40" t="s">
        <v>59</v>
      </c>
      <c r="B63" s="41">
        <f>SUM(B60:B62)</f>
        <v>53564.280000000006</v>
      </c>
      <c r="M63" s="40" t="s">
        <v>59</v>
      </c>
    </row>
    <row r="64" spans="1:13" ht="14.25" customHeight="1" x14ac:dyDescent="0.25">
      <c r="A64" s="40" t="s">
        <v>60</v>
      </c>
      <c r="B64" s="41">
        <f>'The Landing At Estes Park'!$F$43+'The Landing At Estes Park'!$D$54</f>
        <v>13287</v>
      </c>
      <c r="M64" s="40" t="s">
        <v>60</v>
      </c>
    </row>
    <row r="65" spans="1:13" ht="14.25" customHeight="1" x14ac:dyDescent="0.25">
      <c r="A65" s="42" t="s">
        <v>61</v>
      </c>
      <c r="B65" s="43">
        <f>SUM(B63:B64)</f>
        <v>66851.28</v>
      </c>
      <c r="C65" s="21">
        <f>'The Landing At Estes Park'!$B$65/SUM(NumVirtualUsers,NumInPersonUsers,NumSES)</f>
        <v>668.51279999999997</v>
      </c>
      <c r="D65" t="s">
        <v>62</v>
      </c>
      <c r="M65" s="42" t="s">
        <v>61</v>
      </c>
    </row>
    <row r="66" spans="1:13" ht="14.25" customHeight="1" x14ac:dyDescent="0.25">
      <c r="B66" s="44"/>
      <c r="C66" s="21">
        <f>'The Landing At Estes Park'!$B$65/SUM(NumInPersonUsers,NumSES)</f>
        <v>1215.4778181818181</v>
      </c>
      <c r="D66" t="s">
        <v>63</v>
      </c>
    </row>
    <row r="67" spans="1:13" ht="14.25" customHeight="1" x14ac:dyDescent="0.25">
      <c r="B67" s="44"/>
    </row>
    <row r="68" spans="1:13" ht="14.25" customHeight="1" x14ac:dyDescent="0.25">
      <c r="A68" s="19" t="s">
        <v>4</v>
      </c>
      <c r="M68" s="19" t="s">
        <v>4</v>
      </c>
    </row>
    <row r="69" spans="1:13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</row>
    <row r="70" spans="1:13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'The Landing At Estes Park'!$C70*'The Landing At Estes Park'!$B70</f>
        <v>22500</v>
      </c>
      <c r="M70" t="s">
        <v>65</v>
      </c>
    </row>
    <row r="71" spans="1:13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'The Landing At Estes Park'!$C71*'The Landing At Estes Park'!$B71</f>
        <v>20000</v>
      </c>
      <c r="M71" t="s">
        <v>66</v>
      </c>
    </row>
    <row r="72" spans="1:13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'The Landing At Estes Park'!$C72*'The Landing At Estes Park'!$B72</f>
        <v>450</v>
      </c>
      <c r="M72" t="s">
        <v>67</v>
      </c>
    </row>
    <row r="73" spans="1:13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'The Landing At Estes Park'!$C73*'The Landing At Estes Park'!$B73</f>
        <v>5000</v>
      </c>
      <c r="M73" t="s">
        <v>68</v>
      </c>
    </row>
    <row r="74" spans="1:13" ht="14.25" customHeight="1" x14ac:dyDescent="0.25">
      <c r="A74" s="30" t="s">
        <v>26</v>
      </c>
      <c r="B74" s="30"/>
      <c r="C74" s="30"/>
      <c r="D74" s="31">
        <f>SUBTOTAL(109,'The Landing At Estes Park'!$D$70:$D$73)</f>
        <v>47950</v>
      </c>
      <c r="M74" s="30" t="s">
        <v>26</v>
      </c>
    </row>
    <row r="75" spans="1:13" ht="14.25" customHeight="1" x14ac:dyDescent="0.25">
      <c r="A75" s="35" t="s">
        <v>52</v>
      </c>
      <c r="M75" s="35" t="s">
        <v>52</v>
      </c>
    </row>
    <row r="76" spans="1:13" ht="14.25" customHeight="1" x14ac:dyDescent="0.25"/>
    <row r="77" spans="1:13" ht="14.25" customHeight="1" x14ac:dyDescent="0.25"/>
    <row r="78" spans="1:13" ht="14.25" customHeight="1" x14ac:dyDescent="0.25">
      <c r="A78" s="14" t="s">
        <v>10</v>
      </c>
      <c r="B78" s="15">
        <f>'The Landing At Estes Park'!$D$74-'The Landing At Estes Park'!$B$65</f>
        <v>-18901.28</v>
      </c>
      <c r="M78" s="14" t="s">
        <v>10</v>
      </c>
    </row>
    <row r="79" spans="1:13" ht="14.25" customHeight="1" x14ac:dyDescent="0.25"/>
    <row r="80" spans="1:13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6">
    <mergeCell ref="B14:F18"/>
    <mergeCell ref="A1:F1"/>
    <mergeCell ref="B2:F2"/>
    <mergeCell ref="B3:F3"/>
    <mergeCell ref="B12:D12"/>
    <mergeCell ref="B13:D13"/>
  </mergeCells>
  <dataValidations count="1">
    <dataValidation type="list" allowBlank="1" showErrorMessage="1" sqref="N12" xr:uid="{00000000-0002-0000-0400-000000000000}">
      <formula1>"PENDING,NO,YES"</formula1>
      <formula2>0</formula2>
    </dataValidation>
  </dataValidations>
  <hyperlinks>
    <hyperlink ref="B12" r:id="rId1" xr:uid="{00000000-0004-0000-0400-000000000000}"/>
    <hyperlink ref="B14" r:id="rId2" xr:uid="{00000000-0004-0000-0400-000001000000}"/>
  </hyperlinks>
  <pageMargins left="0.7" right="0.7" top="0.75" bottom="0.75" header="0.511811023622047" footer="0.511811023622047"/>
  <pageSetup orientation="portrait" horizontalDpi="300" verticalDpi="300"/>
  <tableParts count="10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FF"/>
  </sheetPr>
  <dimension ref="A1:Y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1" width="8.7109375" customWidth="1"/>
    <col min="12" max="12" width="8.7109375" hidden="1" customWidth="1"/>
    <col min="13" max="13" width="24.7109375" hidden="1" customWidth="1"/>
    <col min="14" max="14" width="27.42578125" hidden="1" customWidth="1"/>
    <col min="15" max="25" width="8.7109375" hidden="1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/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2" t="str">
        <f>N12</f>
        <v xml:space="preserve">The Hythe, a Luxury Collection Resort, Vail 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N3" s="7"/>
    </row>
    <row r="4" spans="1:14" ht="14.25" customHeight="1" x14ac:dyDescent="0.25">
      <c r="N4" s="8"/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HytheVail!$D$74</f>
        <v>47950</v>
      </c>
      <c r="M5" t="str">
        <f t="shared" ref="M5:M13" si="0">A5</f>
        <v>Number of Virtual Users:</v>
      </c>
      <c r="N5" s="2">
        <f t="shared" ref="N5:N13" si="1">B5</f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HytheVail!$B$65</f>
        <v>57900.712</v>
      </c>
      <c r="M6" t="str">
        <f t="shared" si="0"/>
        <v>Number of In-Person Users:</v>
      </c>
      <c r="N6" s="2">
        <f t="shared" si="1"/>
        <v>45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HytheVail!$D$74-HytheVail!$B$65</f>
        <v>-9950.7119999999995</v>
      </c>
      <c r="M7" t="str">
        <f t="shared" si="0"/>
        <v>Number of Family:</v>
      </c>
      <c r="N7" s="2">
        <f t="shared" si="1"/>
        <v>4.5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tr">
        <f t="shared" si="0"/>
        <v>Number of SES Members:</v>
      </c>
      <c r="N8" s="2">
        <f t="shared" si="1"/>
        <v>10</v>
      </c>
    </row>
    <row r="9" spans="1:14" ht="14.25" customHeight="1" x14ac:dyDescent="0.25">
      <c r="A9" t="s">
        <v>13</v>
      </c>
      <c r="B9" s="16">
        <v>0.1</v>
      </c>
      <c r="M9" t="str">
        <f t="shared" si="0"/>
        <v>Sales Tax Rate:</v>
      </c>
      <c r="N9" s="16">
        <f t="shared" si="1"/>
        <v>0.1</v>
      </c>
    </row>
    <row r="10" spans="1:14" ht="14.25" customHeight="1" x14ac:dyDescent="0.25">
      <c r="A10" t="s">
        <v>14</v>
      </c>
      <c r="B10" s="16">
        <v>0.24</v>
      </c>
      <c r="M10" t="str">
        <f t="shared" si="0"/>
        <v>Service Charge Rate:</v>
      </c>
      <c r="N10" s="16">
        <f t="shared" si="1"/>
        <v>0.24</v>
      </c>
    </row>
    <row r="11" spans="1:14" ht="14.25" customHeight="1" x14ac:dyDescent="0.25">
      <c r="F11" s="17"/>
      <c r="M11">
        <f t="shared" si="0"/>
        <v>0</v>
      </c>
      <c r="N11" s="2">
        <f t="shared" si="1"/>
        <v>0</v>
      </c>
    </row>
    <row r="12" spans="1:14" ht="14.25" customHeight="1" x14ac:dyDescent="0.25">
      <c r="A12" t="s">
        <v>15</v>
      </c>
      <c r="B12" s="81" t="s">
        <v>83</v>
      </c>
      <c r="C12" s="81"/>
      <c r="D12" s="81"/>
      <c r="F12" s="17"/>
      <c r="M12" t="str">
        <f t="shared" si="0"/>
        <v>Hotel:</v>
      </c>
      <c r="N12" s="1" t="str">
        <f t="shared" si="1"/>
        <v xml:space="preserve">The Hythe, a Luxury Collection Resort, Vail </v>
      </c>
    </row>
    <row r="13" spans="1:14" ht="14.25" customHeight="1" x14ac:dyDescent="0.25">
      <c r="A13" t="s">
        <v>17</v>
      </c>
      <c r="B13" s="77">
        <f>249+50</f>
        <v>299</v>
      </c>
      <c r="C13" s="77"/>
      <c r="D13" s="77"/>
      <c r="F13" s="17"/>
      <c r="M13" t="str">
        <f t="shared" si="0"/>
        <v>Room Rate:</v>
      </c>
      <c r="N13" s="2">
        <f t="shared" si="1"/>
        <v>299</v>
      </c>
    </row>
    <row r="14" spans="1:14" ht="14.25" customHeight="1" x14ac:dyDescent="0.25">
      <c r="A14" t="s">
        <v>18</v>
      </c>
      <c r="B14" s="83" t="s">
        <v>84</v>
      </c>
      <c r="C14" s="83"/>
      <c r="D14" s="83"/>
      <c r="E14" s="83"/>
      <c r="F14" s="83"/>
      <c r="N14" s="2"/>
    </row>
    <row r="15" spans="1:14" ht="14.25" customHeight="1" x14ac:dyDescent="0.25">
      <c r="B15" s="83"/>
      <c r="C15" s="83"/>
      <c r="D15" s="83"/>
      <c r="E15" s="83"/>
      <c r="F15" s="83"/>
      <c r="M15">
        <f>A15</f>
        <v>0</v>
      </c>
    </row>
    <row r="16" spans="1:14" ht="14.25" customHeight="1" x14ac:dyDescent="0.25">
      <c r="B16" s="83"/>
      <c r="C16" s="83"/>
      <c r="D16" s="83"/>
      <c r="E16" s="83"/>
      <c r="F16" s="83"/>
      <c r="M16">
        <f>A16</f>
        <v>0</v>
      </c>
    </row>
    <row r="17" spans="1:14" ht="14.25" customHeight="1" x14ac:dyDescent="0.25">
      <c r="B17" s="83"/>
      <c r="C17" s="83"/>
      <c r="D17" s="83"/>
      <c r="E17" s="83"/>
      <c r="F17" s="83"/>
      <c r="M17">
        <f>A17</f>
        <v>0</v>
      </c>
    </row>
    <row r="18" spans="1:14" ht="14.25" customHeight="1" x14ac:dyDescent="0.25">
      <c r="B18" s="83"/>
      <c r="C18" s="83"/>
      <c r="D18" s="83"/>
      <c r="E18" s="83"/>
      <c r="F18" s="83"/>
    </row>
    <row r="19" spans="1:14" ht="14.25" customHeight="1" x14ac:dyDescent="0.25">
      <c r="F19" s="17"/>
      <c r="N19" s="18">
        <f>$I$1</f>
        <v>0</v>
      </c>
    </row>
    <row r="20" spans="1:14" ht="14.25" customHeight="1" x14ac:dyDescent="0.25">
      <c r="A20" s="19" t="s">
        <v>19</v>
      </c>
      <c r="M20" s="72" t="s">
        <v>20</v>
      </c>
      <c r="N20" s="72"/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20"/>
    </row>
    <row r="22" spans="1:14" ht="14.25" customHeight="1" x14ac:dyDescent="0.25">
      <c r="A22" t="s">
        <v>27</v>
      </c>
      <c r="B22" s="21">
        <v>45</v>
      </c>
      <c r="C22" s="21">
        <v>45</v>
      </c>
      <c r="D22" s="21">
        <v>45</v>
      </c>
      <c r="E22" s="21">
        <v>45</v>
      </c>
      <c r="F22" s="22">
        <f>SUM(HytheVail!$B22:$E22)</f>
        <v>180</v>
      </c>
      <c r="M22" t="s">
        <v>27</v>
      </c>
      <c r="N22" s="23">
        <f t="shared" ref="N22:N28" si="2">AVERAGE(B22:E22)*SUM($N$6,$N$8,$N$7)*4</f>
        <v>10710</v>
      </c>
    </row>
    <row r="23" spans="1:14" ht="14.25" customHeight="1" x14ac:dyDescent="0.25">
      <c r="A23" t="s">
        <v>28</v>
      </c>
      <c r="B23" s="21">
        <v>36</v>
      </c>
      <c r="C23" s="21">
        <v>36</v>
      </c>
      <c r="D23" s="21">
        <v>36</v>
      </c>
      <c r="E23" s="21">
        <v>36</v>
      </c>
      <c r="F23" s="22">
        <f>SUM(HytheVail!$B23:$E23)</f>
        <v>144</v>
      </c>
      <c r="M23" t="s">
        <v>28</v>
      </c>
      <c r="N23" s="23">
        <f t="shared" si="2"/>
        <v>8568</v>
      </c>
    </row>
    <row r="24" spans="1:14" ht="14.25" customHeight="1" x14ac:dyDescent="0.25">
      <c r="A24" t="s">
        <v>29</v>
      </c>
      <c r="B24" s="21">
        <v>70</v>
      </c>
      <c r="C24" s="21">
        <v>70</v>
      </c>
      <c r="D24" s="21">
        <v>70</v>
      </c>
      <c r="E24" s="21">
        <v>70</v>
      </c>
      <c r="F24" s="22">
        <f>SUM(HytheVail!$B24:$E24)</f>
        <v>280</v>
      </c>
      <c r="M24" t="s">
        <v>29</v>
      </c>
      <c r="N24" s="23">
        <f t="shared" si="2"/>
        <v>16660</v>
      </c>
    </row>
    <row r="25" spans="1:14" ht="14.25" customHeight="1" x14ac:dyDescent="0.25">
      <c r="A25" s="24" t="s">
        <v>30</v>
      </c>
      <c r="B25" s="25">
        <v>20</v>
      </c>
      <c r="C25" s="25">
        <v>20</v>
      </c>
      <c r="D25" s="25">
        <v>20</v>
      </c>
      <c r="E25" s="25">
        <v>0</v>
      </c>
      <c r="F25" s="26">
        <f>SUM(HytheVail!$B25:$E25)</f>
        <v>60</v>
      </c>
      <c r="M25" s="24" t="s">
        <v>30</v>
      </c>
      <c r="N25" s="23">
        <f t="shared" si="2"/>
        <v>3570</v>
      </c>
    </row>
    <row r="26" spans="1:14" ht="14.25" customHeight="1" x14ac:dyDescent="0.25">
      <c r="A26" s="27" t="s">
        <v>31</v>
      </c>
      <c r="B26" s="28">
        <f>SUM(B22:B25)*ServiceCharge</f>
        <v>41.04</v>
      </c>
      <c r="C26" s="28">
        <f>SUM(C22:C25)*ServiceCharge</f>
        <v>41.04</v>
      </c>
      <c r="D26" s="28">
        <f>SUM(D22:D25)*ServiceCharge</f>
        <v>41.04</v>
      </c>
      <c r="E26" s="28">
        <f>SUM(E22:E25)*ServiceCharge</f>
        <v>36.24</v>
      </c>
      <c r="F26" s="29">
        <f>SUM(HytheVail!$B26:$E26)</f>
        <v>159.36000000000001</v>
      </c>
      <c r="M26" s="27" t="s">
        <v>31</v>
      </c>
      <c r="N26" s="23">
        <f t="shared" si="2"/>
        <v>9481.92</v>
      </c>
    </row>
    <row r="27" spans="1:14" ht="14.25" customHeight="1" x14ac:dyDescent="0.25">
      <c r="A27" t="s">
        <v>32</v>
      </c>
      <c r="B27" s="21">
        <f>SUM(B22:B26)*TaxRate</f>
        <v>21.204000000000001</v>
      </c>
      <c r="C27" s="21">
        <f>SUM(C22:C26)*TaxRate</f>
        <v>21.204000000000001</v>
      </c>
      <c r="D27" s="21">
        <f>SUM(D22:D26)*TaxRate</f>
        <v>21.204000000000001</v>
      </c>
      <c r="E27" s="21">
        <f>SUM(E22:E26)*TaxRate</f>
        <v>18.724</v>
      </c>
      <c r="F27" s="22">
        <f>SUM(HytheVail!$B27:$E27)</f>
        <v>82.335999999999999</v>
      </c>
      <c r="M27" t="s">
        <v>32</v>
      </c>
      <c r="N27" s="23">
        <f t="shared" si="2"/>
        <v>4898.9920000000002</v>
      </c>
    </row>
    <row r="28" spans="1:14" ht="14.25" customHeight="1" x14ac:dyDescent="0.25">
      <c r="A28" s="30" t="s">
        <v>26</v>
      </c>
      <c r="B28" s="31">
        <f>SUBTOTAL(109,HytheVail!$B$22:$B$27)</f>
        <v>233.244</v>
      </c>
      <c r="C28" s="31">
        <f>SUBTOTAL(109,HytheVail!$C$22:$C$27)</f>
        <v>233.244</v>
      </c>
      <c r="D28" s="31">
        <f>SUBTOTAL(109,HytheVail!$D$22:$D$27)</f>
        <v>233.244</v>
      </c>
      <c r="E28" s="31">
        <f>SUBTOTAL(109,HytheVail!$E$22:$E$27)</f>
        <v>205.964</v>
      </c>
      <c r="F28" s="32">
        <f>SUBTOTAL(109,HytheVail!$F$22:$F$27)</f>
        <v>905.69600000000003</v>
      </c>
      <c r="G28" s="21">
        <f>SUM(F22:F26)</f>
        <v>823.36</v>
      </c>
      <c r="H28" t="s">
        <v>33</v>
      </c>
      <c r="M28" s="30" t="s">
        <v>26</v>
      </c>
      <c r="N28" s="23">
        <f t="shared" si="2"/>
        <v>53888.911999999997</v>
      </c>
    </row>
    <row r="29" spans="1:14" ht="14.25" customHeight="1" x14ac:dyDescent="0.25">
      <c r="G29" s="21">
        <f>G28*SUM(NumInPersonUsers,NumFamily,NumSES)</f>
        <v>48989.919999999998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36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0</v>
      </c>
      <c r="C33" s="21">
        <v>0</v>
      </c>
      <c r="D33" s="21">
        <v>0</v>
      </c>
      <c r="E33" s="21">
        <v>0</v>
      </c>
      <c r="F33" s="22">
        <f>SUM(HytheVail!$B33:$E33)</f>
        <v>0</v>
      </c>
      <c r="M33" t="s">
        <v>37</v>
      </c>
      <c r="N33" s="34">
        <f t="shared" ref="N33:N43" si="3">F33</f>
        <v>0</v>
      </c>
    </row>
    <row r="34" spans="1:14" ht="14.25" customHeight="1" x14ac:dyDescent="0.25">
      <c r="A34" t="s">
        <v>38</v>
      </c>
      <c r="B34" s="21">
        <v>300</v>
      </c>
      <c r="C34" s="21">
        <v>300</v>
      </c>
      <c r="D34" s="21">
        <v>300</v>
      </c>
      <c r="E34" s="21">
        <v>300</v>
      </c>
      <c r="F34" s="22">
        <f>SUM(HytheVail!$B34:$E34)</f>
        <v>1200</v>
      </c>
      <c r="M34" t="s">
        <v>38</v>
      </c>
      <c r="N34" s="34">
        <f t="shared" si="3"/>
        <v>1200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SUM(HytheVail!$B35:$E35)</f>
        <v>0</v>
      </c>
      <c r="M35" t="s">
        <v>39</v>
      </c>
      <c r="N35" s="34">
        <f t="shared" si="3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SUM(HytheVail!$B36:$E36)</f>
        <v>0</v>
      </c>
      <c r="M36" t="s">
        <v>40</v>
      </c>
      <c r="N36" s="34">
        <f t="shared" si="3"/>
        <v>0</v>
      </c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SUM(HytheVail!$B37:$E37)</f>
        <v>0</v>
      </c>
      <c r="M37" t="s">
        <v>41</v>
      </c>
      <c r="N37" s="34">
        <f t="shared" si="3"/>
        <v>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SUM(HytheVail!$B38:$E38)</f>
        <v>0</v>
      </c>
      <c r="M38" t="s">
        <v>42</v>
      </c>
      <c r="N38" s="34">
        <f t="shared" si="3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SUM(HytheVail!$B39:$E39)</f>
        <v>0</v>
      </c>
      <c r="M39" t="s">
        <v>43</v>
      </c>
      <c r="N39" s="34">
        <f t="shared" si="3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SUM(HytheVail!$B40:$E40)</f>
        <v>0</v>
      </c>
      <c r="M40" s="24" t="s">
        <v>44</v>
      </c>
      <c r="N40" s="34">
        <f t="shared" si="3"/>
        <v>0</v>
      </c>
    </row>
    <row r="41" spans="1:14" ht="14.25" customHeight="1" x14ac:dyDescent="0.25">
      <c r="A41" s="27" t="s">
        <v>31</v>
      </c>
      <c r="B41" s="28">
        <f>SUM(B33:B40)*ServiceCharge</f>
        <v>72</v>
      </c>
      <c r="C41" s="28">
        <f>SUM(C33:C40)*ServiceCharge</f>
        <v>72</v>
      </c>
      <c r="D41" s="28">
        <f>SUM(D33:D40)*ServiceCharge</f>
        <v>72</v>
      </c>
      <c r="E41" s="28">
        <f>SUM(E33:E40)*ServiceCharge</f>
        <v>72</v>
      </c>
      <c r="F41" s="29">
        <f>SUM(HytheVail!$B41:$E41)</f>
        <v>288</v>
      </c>
      <c r="M41" s="27" t="s">
        <v>31</v>
      </c>
      <c r="N41" s="34">
        <f t="shared" si="3"/>
        <v>288</v>
      </c>
    </row>
    <row r="42" spans="1:14" ht="14.25" customHeight="1" x14ac:dyDescent="0.25">
      <c r="A42" t="s">
        <v>32</v>
      </c>
      <c r="B42" s="21">
        <f>SUM(B33:B41)*TaxRate</f>
        <v>37.200000000000003</v>
      </c>
      <c r="C42" s="21">
        <f>SUM(C33:C41)*TaxRate</f>
        <v>37.200000000000003</v>
      </c>
      <c r="D42" s="21">
        <f>SUM(D33:D41)*TaxRate</f>
        <v>37.200000000000003</v>
      </c>
      <c r="E42" s="21">
        <f>SUM(E33:E41)*TaxRate</f>
        <v>37.200000000000003</v>
      </c>
      <c r="F42" s="22">
        <f>SUM(HytheVail!$B42:$E42)</f>
        <v>148.80000000000001</v>
      </c>
      <c r="M42" t="s">
        <v>32</v>
      </c>
      <c r="N42" s="34">
        <f t="shared" si="3"/>
        <v>148.80000000000001</v>
      </c>
    </row>
    <row r="43" spans="1:14" ht="14.25" customHeight="1" x14ac:dyDescent="0.25">
      <c r="A43" s="30" t="s">
        <v>26</v>
      </c>
      <c r="B43" s="31">
        <f>SUBTOTAL(109,HytheVail!$B$33:$B$42)</f>
        <v>409.2</v>
      </c>
      <c r="C43" s="31">
        <f>SUBTOTAL(109,HytheVail!$C$33:$C$42)</f>
        <v>409.2</v>
      </c>
      <c r="D43" s="31">
        <f>SUBTOTAL(109,HytheVail!$D$33:$D$42)</f>
        <v>409.2</v>
      </c>
      <c r="E43" s="31">
        <f>SUBTOTAL(109,HytheVail!$E$33:$E$42)</f>
        <v>409.2</v>
      </c>
      <c r="F43" s="32">
        <f>SUBTOTAL(109,HytheVail!$F$33:$F$42)</f>
        <v>1636.8</v>
      </c>
      <c r="M43" s="30" t="s">
        <v>26</v>
      </c>
      <c r="N43" s="34">
        <f t="shared" si="3"/>
        <v>1636.8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  <c r="N47" s="20"/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HytheVail!$B48*HytheVail!$C48</f>
        <v>675</v>
      </c>
      <c r="M48" t="s">
        <v>48</v>
      </c>
      <c r="N48" s="34">
        <f>D48</f>
        <v>675</v>
      </c>
    </row>
    <row r="49" spans="1:14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HytheVail!$B49*HytheVail!$C49</f>
        <v>600</v>
      </c>
      <c r="M49" t="s">
        <v>49</v>
      </c>
      <c r="N49" s="34">
        <f>D49</f>
        <v>600</v>
      </c>
    </row>
    <row r="50" spans="1:14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HytheVail!$B50*HytheVail!$C50</f>
        <v>1100</v>
      </c>
      <c r="M50" t="s">
        <v>50</v>
      </c>
      <c r="N50" s="34">
        <f>D50</f>
        <v>1100</v>
      </c>
    </row>
    <row r="51" spans="1:14" ht="14.25" customHeight="1" x14ac:dyDescent="0.25">
      <c r="A51" t="s">
        <v>51</v>
      </c>
      <c r="B51" s="21">
        <f>E8</f>
        <v>0</v>
      </c>
      <c r="C51">
        <v>4</v>
      </c>
      <c r="D51" s="22">
        <f>LodgeBreck!$B51*LodgeBreck!$C51</f>
        <v>0</v>
      </c>
      <c r="M51" t="s">
        <v>51</v>
      </c>
      <c r="N51" s="34">
        <f>D51</f>
        <v>0</v>
      </c>
    </row>
    <row r="52" spans="1:14" ht="14.25" customHeight="1" x14ac:dyDescent="0.25">
      <c r="B52" s="21"/>
      <c r="D52" s="22">
        <f>HytheVail!$B52*HytheVail!$C52</f>
        <v>0</v>
      </c>
      <c r="N52" s="34">
        <f>AVERAGE(B52:E52)</f>
        <v>0</v>
      </c>
    </row>
    <row r="53" spans="1:14" ht="14.25" customHeight="1" x14ac:dyDescent="0.25">
      <c r="B53" s="21"/>
      <c r="D53" s="22">
        <f>HytheVail!$B53*HytheVail!$C53</f>
        <v>0</v>
      </c>
    </row>
    <row r="54" spans="1:14" ht="14.25" customHeight="1" x14ac:dyDescent="0.25">
      <c r="A54" s="30" t="s">
        <v>26</v>
      </c>
      <c r="B54" s="31"/>
      <c r="C54" s="30"/>
      <c r="D54" s="32">
        <f>SUBTOTAL(109,HytheVail!$D$48:$D$53)</f>
        <v>2375</v>
      </c>
      <c r="M54" s="30" t="s">
        <v>26</v>
      </c>
      <c r="N54" s="34">
        <f>D54</f>
        <v>2375</v>
      </c>
    </row>
    <row r="55" spans="1:14" ht="14.25" customHeight="1" x14ac:dyDescent="0.25">
      <c r="A55" s="35" t="s">
        <v>52</v>
      </c>
      <c r="M55" s="35" t="s">
        <v>52</v>
      </c>
    </row>
    <row r="56" spans="1:14" ht="14.25" customHeight="1" x14ac:dyDescent="0.25">
      <c r="A56" s="35" t="s">
        <v>53</v>
      </c>
      <c r="M56" s="35" t="s">
        <v>53</v>
      </c>
    </row>
    <row r="57" spans="1:14" ht="14.25" customHeight="1" x14ac:dyDescent="0.25"/>
    <row r="58" spans="1:14" ht="14.25" customHeight="1" x14ac:dyDescent="0.25">
      <c r="A58" s="19" t="s">
        <v>54</v>
      </c>
      <c r="M58" s="19" t="s">
        <v>54</v>
      </c>
    </row>
    <row r="59" spans="1:14" ht="14.25" customHeight="1" x14ac:dyDescent="0.25">
      <c r="A59" s="36" t="s">
        <v>21</v>
      </c>
      <c r="B59" s="21" t="s">
        <v>55</v>
      </c>
      <c r="M59" s="36" t="s">
        <v>21</v>
      </c>
      <c r="N59" s="36"/>
    </row>
    <row r="60" spans="1:14" ht="14.25" customHeight="1" x14ac:dyDescent="0.25">
      <c r="A60" s="36" t="s">
        <v>56</v>
      </c>
      <c r="B60" s="21">
        <f>HytheVail!$F$28*NumInPersonUsers</f>
        <v>40756.32</v>
      </c>
      <c r="M60" s="36" t="s">
        <v>56</v>
      </c>
      <c r="N60" s="37">
        <f t="shared" ref="N60:N65" si="4">B60</f>
        <v>40756.32</v>
      </c>
    </row>
    <row r="61" spans="1:14" ht="14.25" customHeight="1" x14ac:dyDescent="0.25">
      <c r="A61" s="36" t="s">
        <v>57</v>
      </c>
      <c r="B61" s="21">
        <f>HytheVail!$F$28*NumFamily</f>
        <v>4075.6320000000001</v>
      </c>
      <c r="M61" s="36" t="s">
        <v>57</v>
      </c>
      <c r="N61" s="37">
        <f t="shared" si="4"/>
        <v>4075.6320000000001</v>
      </c>
    </row>
    <row r="62" spans="1:14" ht="14.25" customHeight="1" x14ac:dyDescent="0.25">
      <c r="A62" s="38" t="s">
        <v>58</v>
      </c>
      <c r="B62" s="39">
        <f>HytheVail!$F$28*NumSES</f>
        <v>9056.9600000000009</v>
      </c>
      <c r="M62" s="38" t="s">
        <v>58</v>
      </c>
      <c r="N62" s="37">
        <f t="shared" si="4"/>
        <v>9056.9600000000009</v>
      </c>
    </row>
    <row r="63" spans="1:14" ht="14.25" customHeight="1" x14ac:dyDescent="0.25">
      <c r="A63" s="40" t="s">
        <v>59</v>
      </c>
      <c r="B63" s="41">
        <f>SUM(B60:B62)</f>
        <v>53888.911999999997</v>
      </c>
      <c r="M63" s="40" t="s">
        <v>59</v>
      </c>
      <c r="N63" s="37">
        <f t="shared" si="4"/>
        <v>53888.911999999997</v>
      </c>
    </row>
    <row r="64" spans="1:14" ht="14.25" customHeight="1" x14ac:dyDescent="0.25">
      <c r="A64" s="40" t="s">
        <v>60</v>
      </c>
      <c r="B64" s="41">
        <f>HytheVail!$F$43+HytheVail!$D$54</f>
        <v>4011.8</v>
      </c>
      <c r="M64" s="40" t="s">
        <v>60</v>
      </c>
      <c r="N64" s="37">
        <f t="shared" si="4"/>
        <v>4011.8</v>
      </c>
    </row>
    <row r="65" spans="1:14" ht="14.25" customHeight="1" x14ac:dyDescent="0.25">
      <c r="A65" s="42" t="s">
        <v>61</v>
      </c>
      <c r="B65" s="43">
        <f>SUM(B63:B64)</f>
        <v>57900.712</v>
      </c>
      <c r="C65" s="21">
        <f>HytheVail!$B$65/SUM(NumVirtualUsers,NumInPersonUsers,NumSES)</f>
        <v>579.00711999999999</v>
      </c>
      <c r="D65" t="s">
        <v>62</v>
      </c>
      <c r="M65" s="42" t="s">
        <v>61</v>
      </c>
      <c r="N65" s="37">
        <f t="shared" si="4"/>
        <v>57900.712</v>
      </c>
    </row>
    <row r="66" spans="1:14" ht="14.25" customHeight="1" x14ac:dyDescent="0.25">
      <c r="B66" s="44"/>
      <c r="C66" s="21">
        <f>HytheVail!$B$65/SUM(NumInPersonUsers,NumSES)</f>
        <v>1052.7402181818181</v>
      </c>
      <c r="D66" t="s">
        <v>63</v>
      </c>
    </row>
    <row r="67" spans="1:14" ht="14.25" customHeight="1" x14ac:dyDescent="0.25">
      <c r="B67" s="44"/>
    </row>
    <row r="68" spans="1:14" ht="14.25" customHeight="1" x14ac:dyDescent="0.25">
      <c r="A68" s="19" t="s">
        <v>4</v>
      </c>
      <c r="M68" s="19" t="s">
        <v>4</v>
      </c>
    </row>
    <row r="69" spans="1:14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  <c r="N69" s="36" t="str">
        <f>B69</f>
        <v>Fee</v>
      </c>
    </row>
    <row r="70" spans="1:14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HytheVail!$C70*HytheVail!$B70</f>
        <v>22500</v>
      </c>
      <c r="M70" t="s">
        <v>65</v>
      </c>
      <c r="N70" s="37">
        <f>D70</f>
        <v>22500</v>
      </c>
    </row>
    <row r="71" spans="1:14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HytheVail!$C71*HytheVail!$B71</f>
        <v>20000</v>
      </c>
      <c r="M71" t="s">
        <v>66</v>
      </c>
      <c r="N71" s="37">
        <f>D71</f>
        <v>20000</v>
      </c>
    </row>
    <row r="72" spans="1:14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HytheVail!$C72*HytheVail!$B72</f>
        <v>450</v>
      </c>
      <c r="M72" t="s">
        <v>67</v>
      </c>
      <c r="N72" s="37">
        <f>D72</f>
        <v>450</v>
      </c>
    </row>
    <row r="73" spans="1:14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HytheVail!$C73*HytheVail!$B73</f>
        <v>5000</v>
      </c>
      <c r="M73" t="s">
        <v>68</v>
      </c>
      <c r="N73" s="37">
        <f>D73</f>
        <v>5000</v>
      </c>
    </row>
    <row r="74" spans="1:14" ht="14.25" customHeight="1" x14ac:dyDescent="0.25">
      <c r="A74" s="30" t="s">
        <v>26</v>
      </c>
      <c r="B74" s="30"/>
      <c r="C74" s="30"/>
      <c r="D74" s="31">
        <f>SUBTOTAL(109,HytheVail!$D$70:$D$73)</f>
        <v>47950</v>
      </c>
      <c r="M74" s="30" t="s">
        <v>26</v>
      </c>
      <c r="N74" s="37">
        <f>D74</f>
        <v>47950</v>
      </c>
    </row>
    <row r="75" spans="1:14" ht="14.25" customHeight="1" x14ac:dyDescent="0.25">
      <c r="A75" s="35" t="s">
        <v>52</v>
      </c>
      <c r="M75" s="35" t="s">
        <v>52</v>
      </c>
      <c r="N75" s="36">
        <f>B75</f>
        <v>0</v>
      </c>
    </row>
    <row r="76" spans="1:14" ht="14.25" customHeight="1" x14ac:dyDescent="0.25">
      <c r="N76" s="36">
        <f>B76</f>
        <v>0</v>
      </c>
    </row>
    <row r="77" spans="1:14" ht="14.25" customHeight="1" x14ac:dyDescent="0.25">
      <c r="N77" s="36">
        <f>B77</f>
        <v>0</v>
      </c>
    </row>
    <row r="78" spans="1:14" ht="14.25" customHeight="1" x14ac:dyDescent="0.25">
      <c r="A78" s="14" t="s">
        <v>10</v>
      </c>
      <c r="B78" s="15">
        <f>HytheVail!$D$74-HytheVail!$B$65</f>
        <v>-9950.7119999999995</v>
      </c>
      <c r="M78" s="14" t="s">
        <v>10</v>
      </c>
      <c r="N78" s="37">
        <f>N74-N65</f>
        <v>-9950.7119999999995</v>
      </c>
    </row>
    <row r="79" spans="1:14" ht="14.25" customHeight="1" x14ac:dyDescent="0.25"/>
    <row r="80" spans="1:14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7">
    <mergeCell ref="B14:F18"/>
    <mergeCell ref="M20:N20"/>
    <mergeCell ref="A1:F1"/>
    <mergeCell ref="B2:F2"/>
    <mergeCell ref="B3:F3"/>
    <mergeCell ref="B12:D12"/>
    <mergeCell ref="B13:D13"/>
  </mergeCells>
  <hyperlinks>
    <hyperlink ref="B12" r:id="rId1" xr:uid="{00000000-0004-0000-0500-000000000000}"/>
    <hyperlink ref="B14" r:id="rId2" xr:uid="{00000000-0004-0000-05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2" width="8.7109375" customWidth="1"/>
    <col min="13" max="13" width="24.7109375" customWidth="1"/>
    <col min="14" max="14" width="18.85546875" customWidth="1"/>
    <col min="15" max="25" width="8.7109375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 t="s">
        <v>72</v>
      </c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7" t="str">
        <f>B12</f>
        <v xml:space="preserve">St Julien Hotel &amp; Spa        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M3" t="s">
        <v>75</v>
      </c>
      <c r="N3" s="8"/>
    </row>
    <row r="4" spans="1:14" ht="14.25" customHeight="1" x14ac:dyDescent="0.25">
      <c r="M4" t="s">
        <v>2</v>
      </c>
      <c r="N4" s="2">
        <f>N5</f>
        <v>45</v>
      </c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'St Julien Hotel &amp; Spa        '!$D$74</f>
        <v>47950</v>
      </c>
      <c r="M5" t="s">
        <v>5</v>
      </c>
      <c r="N5" s="2"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'St Julien Hotel &amp; Spa        '!$B$65</f>
        <v>54316.12</v>
      </c>
      <c r="M6" t="s">
        <v>8</v>
      </c>
      <c r="N6" s="2">
        <f>0.1*N5</f>
        <v>4.5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'St Julien Hotel &amp; Spa        '!$D$74-'St Julien Hotel &amp; Spa        '!$B$65</f>
        <v>-6366.1200000000026</v>
      </c>
      <c r="M7" t="s">
        <v>11</v>
      </c>
      <c r="N7" s="2">
        <v>10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">
        <v>13</v>
      </c>
      <c r="N8" s="16">
        <v>0.12</v>
      </c>
    </row>
    <row r="9" spans="1:14" ht="14.25" customHeight="1" x14ac:dyDescent="0.25">
      <c r="A9" t="s">
        <v>13</v>
      </c>
      <c r="B9" s="16">
        <v>0.1</v>
      </c>
      <c r="M9" t="s">
        <v>14</v>
      </c>
      <c r="N9" s="16">
        <v>0.27</v>
      </c>
    </row>
    <row r="10" spans="1:14" ht="14.25" customHeight="1" x14ac:dyDescent="0.25">
      <c r="A10" t="s">
        <v>14</v>
      </c>
      <c r="B10" s="16">
        <v>0.24</v>
      </c>
      <c r="M10" t="s">
        <v>76</v>
      </c>
      <c r="N10" s="55"/>
    </row>
    <row r="11" spans="1:14" ht="14.25" customHeight="1" x14ac:dyDescent="0.25">
      <c r="F11" s="17"/>
      <c r="N11" s="56"/>
    </row>
    <row r="12" spans="1:14" ht="14.25" customHeight="1" x14ac:dyDescent="0.25">
      <c r="A12" t="s">
        <v>15</v>
      </c>
      <c r="B12" s="82" t="s">
        <v>85</v>
      </c>
      <c r="C12" s="82"/>
      <c r="D12" s="82"/>
      <c r="F12" s="17"/>
      <c r="M12" t="s">
        <v>15</v>
      </c>
      <c r="N12" s="57"/>
    </row>
    <row r="13" spans="1:14" ht="14.25" customHeight="1" x14ac:dyDescent="0.25">
      <c r="A13" t="s">
        <v>17</v>
      </c>
      <c r="B13" s="77">
        <f>N13</f>
        <v>445</v>
      </c>
      <c r="C13" s="77"/>
      <c r="D13" s="77"/>
      <c r="F13" s="17"/>
      <c r="M13" t="s">
        <v>17</v>
      </c>
      <c r="N13" s="18">
        <v>445</v>
      </c>
    </row>
    <row r="14" spans="1:14" ht="14.25" customHeight="1" x14ac:dyDescent="0.25">
      <c r="A14" t="s">
        <v>18</v>
      </c>
      <c r="B14" s="78" t="s">
        <v>84</v>
      </c>
      <c r="C14" s="78"/>
      <c r="D14" s="78"/>
      <c r="E14" s="78"/>
      <c r="F14" s="78"/>
      <c r="M14" t="s">
        <v>18</v>
      </c>
      <c r="N14" s="63" t="str">
        <f>B14</f>
        <v xml:space="preserve">GDrive </v>
      </c>
    </row>
    <row r="15" spans="1:14" ht="14.25" customHeight="1" x14ac:dyDescent="0.25">
      <c r="B15" s="78"/>
      <c r="C15" s="78"/>
      <c r="D15" s="78"/>
      <c r="E15" s="78"/>
      <c r="F15" s="78"/>
      <c r="N15" s="18">
        <f t="shared" ref="N15:N21" si="0">$I$1</f>
        <v>0</v>
      </c>
    </row>
    <row r="16" spans="1:14" ht="14.25" customHeight="1" x14ac:dyDescent="0.25">
      <c r="B16" s="78"/>
      <c r="C16" s="78"/>
      <c r="D16" s="78"/>
      <c r="E16" s="78"/>
      <c r="F16" s="78"/>
      <c r="N16" s="18">
        <f t="shared" si="0"/>
        <v>0</v>
      </c>
    </row>
    <row r="17" spans="1:14" ht="14.25" customHeight="1" x14ac:dyDescent="0.25">
      <c r="B17" s="78"/>
      <c r="C17" s="78"/>
      <c r="D17" s="78"/>
      <c r="E17" s="78"/>
      <c r="F17" s="78"/>
      <c r="N17" s="18">
        <f t="shared" si="0"/>
        <v>0</v>
      </c>
    </row>
    <row r="18" spans="1:14" ht="14.25" customHeight="1" x14ac:dyDescent="0.25">
      <c r="B18" s="78"/>
      <c r="C18" s="78"/>
      <c r="D18" s="78"/>
      <c r="E18" s="78"/>
      <c r="F18" s="78"/>
      <c r="N18" s="18">
        <f t="shared" si="0"/>
        <v>0</v>
      </c>
    </row>
    <row r="19" spans="1:14" ht="14.25" customHeight="1" x14ac:dyDescent="0.25">
      <c r="F19" s="17"/>
      <c r="N19" s="18">
        <f t="shared" si="0"/>
        <v>0</v>
      </c>
    </row>
    <row r="20" spans="1:14" ht="14.25" customHeight="1" x14ac:dyDescent="0.25">
      <c r="A20" s="19" t="s">
        <v>19</v>
      </c>
      <c r="M20" s="19" t="s">
        <v>19</v>
      </c>
      <c r="N20" s="18">
        <f t="shared" si="0"/>
        <v>0</v>
      </c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18">
        <f t="shared" si="0"/>
        <v>0</v>
      </c>
    </row>
    <row r="22" spans="1:14" ht="14.25" customHeight="1" x14ac:dyDescent="0.25">
      <c r="A22" t="s">
        <v>27</v>
      </c>
      <c r="B22" s="21">
        <v>50</v>
      </c>
      <c r="C22" s="21">
        <v>50</v>
      </c>
      <c r="D22" s="21">
        <v>50</v>
      </c>
      <c r="E22" s="21">
        <v>50</v>
      </c>
      <c r="F22" s="22">
        <f>SUM('St Julien Hotel &amp; Spa        '!$B22:$E22)</f>
        <v>200</v>
      </c>
      <c r="M22" t="s">
        <v>27</v>
      </c>
      <c r="N22" s="34">
        <f t="shared" ref="N22:N28" si="1">B22</f>
        <v>50</v>
      </c>
    </row>
    <row r="23" spans="1:14" ht="14.25" customHeight="1" x14ac:dyDescent="0.25">
      <c r="A23" t="s">
        <v>28</v>
      </c>
      <c r="B23" s="21">
        <v>25</v>
      </c>
      <c r="C23" s="21">
        <v>25</v>
      </c>
      <c r="D23" s="21">
        <v>25</v>
      </c>
      <c r="E23" s="21">
        <v>25</v>
      </c>
      <c r="F23" s="22">
        <f>SUM('St Julien Hotel &amp; Spa        '!$B23:$E23)</f>
        <v>100</v>
      </c>
      <c r="M23" t="s">
        <v>28</v>
      </c>
      <c r="N23" s="34">
        <f t="shared" si="1"/>
        <v>25</v>
      </c>
    </row>
    <row r="24" spans="1:14" ht="14.25" customHeight="1" x14ac:dyDescent="0.25">
      <c r="A24" t="s">
        <v>29</v>
      </c>
      <c r="B24" s="21">
        <v>60</v>
      </c>
      <c r="C24" s="21">
        <v>60</v>
      </c>
      <c r="D24" s="21">
        <v>60</v>
      </c>
      <c r="E24" s="21">
        <v>60</v>
      </c>
      <c r="F24" s="22">
        <f>SUM('St Julien Hotel &amp; Spa        '!$B24:$E24)</f>
        <v>240</v>
      </c>
      <c r="M24" t="s">
        <v>29</v>
      </c>
      <c r="N24" s="34">
        <f t="shared" si="1"/>
        <v>60</v>
      </c>
    </row>
    <row r="25" spans="1:14" ht="14.25" customHeight="1" x14ac:dyDescent="0.25">
      <c r="A25" s="24" t="s">
        <v>30</v>
      </c>
      <c r="B25" s="25">
        <v>25</v>
      </c>
      <c r="C25" s="25">
        <v>25</v>
      </c>
      <c r="D25" s="25">
        <v>25</v>
      </c>
      <c r="E25" s="25">
        <v>25</v>
      </c>
      <c r="F25" s="26">
        <f>SUM('St Julien Hotel &amp; Spa        '!$B25:$E25)</f>
        <v>100</v>
      </c>
      <c r="M25" s="24" t="s">
        <v>30</v>
      </c>
      <c r="N25" s="34">
        <f t="shared" si="1"/>
        <v>25</v>
      </c>
    </row>
    <row r="26" spans="1:14" ht="14.25" customHeight="1" x14ac:dyDescent="0.25">
      <c r="A26" s="27" t="s">
        <v>31</v>
      </c>
      <c r="B26" s="28">
        <f>SUM(B22:B25)*ServiceCharge</f>
        <v>38.4</v>
      </c>
      <c r="C26" s="28">
        <f>SUM(C22:C25)*ServiceCharge</f>
        <v>38.4</v>
      </c>
      <c r="D26" s="28">
        <f>SUM(D22:D25)*ServiceCharge</f>
        <v>38.4</v>
      </c>
      <c r="E26" s="28">
        <f>SUM(E22:E25)*ServiceCharge</f>
        <v>38.4</v>
      </c>
      <c r="F26" s="29">
        <f>SUM('St Julien Hotel &amp; Spa        '!$B26:$E26)</f>
        <v>153.6</v>
      </c>
      <c r="M26" s="27" t="s">
        <v>31</v>
      </c>
      <c r="N26" s="34">
        <f t="shared" si="1"/>
        <v>38.4</v>
      </c>
    </row>
    <row r="27" spans="1:14" ht="14.25" customHeight="1" x14ac:dyDescent="0.25">
      <c r="A27" t="s">
        <v>32</v>
      </c>
      <c r="B27" s="21">
        <f>SUM(B22:B26)*TaxRate</f>
        <v>19.840000000000003</v>
      </c>
      <c r="C27" s="21">
        <f>SUM(C22:C26)*TaxRate</f>
        <v>19.840000000000003</v>
      </c>
      <c r="D27" s="21">
        <f>SUM(D22:D26)*TaxRate</f>
        <v>19.840000000000003</v>
      </c>
      <c r="E27" s="21">
        <f>SUM(E22:E26)*TaxRate</f>
        <v>19.840000000000003</v>
      </c>
      <c r="F27" s="22">
        <f>SUM('St Julien Hotel &amp; Spa        '!$B27:$E27)</f>
        <v>79.360000000000014</v>
      </c>
      <c r="M27" t="s">
        <v>32</v>
      </c>
      <c r="N27" s="34">
        <f t="shared" si="1"/>
        <v>19.840000000000003</v>
      </c>
    </row>
    <row r="28" spans="1:14" ht="14.25" customHeight="1" x14ac:dyDescent="0.25">
      <c r="A28" s="30" t="s">
        <v>26</v>
      </c>
      <c r="B28" s="31">
        <f>SUBTOTAL(109,'St Julien Hotel &amp; Spa        '!$B$22:$B$27)</f>
        <v>218.24</v>
      </c>
      <c r="C28" s="31">
        <f>SUBTOTAL(109,'St Julien Hotel &amp; Spa        '!$C$22:$C$27)</f>
        <v>218.24</v>
      </c>
      <c r="D28" s="31">
        <f>SUBTOTAL(109,'St Julien Hotel &amp; Spa        '!$D$22:$D$27)</f>
        <v>218.24</v>
      </c>
      <c r="E28" s="31">
        <f>SUBTOTAL(109,'St Julien Hotel &amp; Spa        '!$E$22:$E$27)</f>
        <v>218.24</v>
      </c>
      <c r="F28" s="32">
        <f>SUBTOTAL(109,'St Julien Hotel &amp; Spa        '!$F$22:$F$27)</f>
        <v>872.96</v>
      </c>
      <c r="G28" s="21">
        <f>SUM(F22:F26)</f>
        <v>793.6</v>
      </c>
      <c r="H28" t="s">
        <v>33</v>
      </c>
      <c r="M28" s="30" t="s">
        <v>26</v>
      </c>
      <c r="N28" s="64">
        <f t="shared" si="1"/>
        <v>218.24</v>
      </c>
    </row>
    <row r="29" spans="1:14" ht="14.25" customHeight="1" x14ac:dyDescent="0.25">
      <c r="G29" s="21">
        <f>G28*SUM(NumInPersonUsers,NumFamily,NumSES)</f>
        <v>47219.200000000004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35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0</v>
      </c>
      <c r="C33" s="21">
        <v>0</v>
      </c>
      <c r="D33" s="21">
        <v>0</v>
      </c>
      <c r="E33" s="21">
        <v>0</v>
      </c>
      <c r="F33" s="22">
        <f>SUM('St Julien Hotel &amp; Spa        '!$B33:$E33)</f>
        <v>0</v>
      </c>
      <c r="M33" t="s">
        <v>37</v>
      </c>
      <c r="N33" s="65">
        <f t="shared" ref="N33:N43" si="2">B33</f>
        <v>0</v>
      </c>
    </row>
    <row r="34" spans="1:14" ht="14.25" customHeight="1" x14ac:dyDescent="0.25">
      <c r="A34" t="s">
        <v>38</v>
      </c>
      <c r="B34" s="21">
        <v>0</v>
      </c>
      <c r="C34" s="21">
        <v>0</v>
      </c>
      <c r="D34" s="21">
        <v>0</v>
      </c>
      <c r="E34" s="21">
        <v>0</v>
      </c>
      <c r="F34" s="22">
        <f>SUM('St Julien Hotel &amp; Spa        '!$B34:$E34)</f>
        <v>0</v>
      </c>
      <c r="M34" t="s">
        <v>38</v>
      </c>
      <c r="N34" s="65">
        <f t="shared" si="2"/>
        <v>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SUM('St Julien Hotel &amp; Spa        '!$B35:$E35)</f>
        <v>0</v>
      </c>
      <c r="M35" t="s">
        <v>39</v>
      </c>
      <c r="N35" s="65">
        <f t="shared" si="2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SUM('St Julien Hotel &amp; Spa        '!$B36:$E36)</f>
        <v>0</v>
      </c>
      <c r="M36" t="s">
        <v>40</v>
      </c>
      <c r="N36" s="65">
        <f t="shared" si="2"/>
        <v>0</v>
      </c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SUM('St Julien Hotel &amp; Spa        '!$B37:$E37)</f>
        <v>0</v>
      </c>
      <c r="M37" t="s">
        <v>41</v>
      </c>
      <c r="N37" s="65">
        <f t="shared" si="2"/>
        <v>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SUM('St Julien Hotel &amp; Spa        '!$B38:$E38)</f>
        <v>0</v>
      </c>
      <c r="M38" t="s">
        <v>42</v>
      </c>
      <c r="N38" s="65">
        <f t="shared" si="2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SUM('St Julien Hotel &amp; Spa        '!$B39:$E39)</f>
        <v>0</v>
      </c>
      <c r="M39" t="s">
        <v>43</v>
      </c>
      <c r="N39" s="65">
        <f t="shared" si="2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SUM('St Julien Hotel &amp; Spa        '!$B40:$E40)</f>
        <v>0</v>
      </c>
      <c r="M40" s="24" t="s">
        <v>44</v>
      </c>
      <c r="N40" s="65">
        <f t="shared" si="2"/>
        <v>0</v>
      </c>
    </row>
    <row r="41" spans="1:14" ht="14.25" customHeight="1" x14ac:dyDescent="0.25">
      <c r="A41" s="27" t="s">
        <v>31</v>
      </c>
      <c r="B41" s="28">
        <f>SUM(B33:B40)*ServiceCharge</f>
        <v>0</v>
      </c>
      <c r="C41" s="28">
        <f>SUM(C33:C40)*ServiceCharge</f>
        <v>0</v>
      </c>
      <c r="D41" s="28">
        <f>SUM(D33:D40)*ServiceCharge</f>
        <v>0</v>
      </c>
      <c r="E41" s="28">
        <f>SUM(E33:E40)*ServiceCharge</f>
        <v>0</v>
      </c>
      <c r="F41" s="29">
        <f>SUM('St Julien Hotel &amp; Spa        '!$B41:$E41)</f>
        <v>0</v>
      </c>
      <c r="M41" s="27" t="s">
        <v>31</v>
      </c>
      <c r="N41" s="65">
        <f t="shared" si="2"/>
        <v>0</v>
      </c>
    </row>
    <row r="42" spans="1:14" ht="14.25" customHeight="1" x14ac:dyDescent="0.25">
      <c r="A42" t="s">
        <v>32</v>
      </c>
      <c r="B42" s="21">
        <f>SUM(B33:B41)*TaxRate</f>
        <v>0</v>
      </c>
      <c r="C42" s="21">
        <f>SUM(C33:C41)*TaxRate</f>
        <v>0</v>
      </c>
      <c r="D42" s="21">
        <f>SUM(D33:D41)*TaxRate</f>
        <v>0</v>
      </c>
      <c r="E42" s="21">
        <f>SUM(E33:E41)*TaxRate</f>
        <v>0</v>
      </c>
      <c r="F42" s="22">
        <f>SUM('St Julien Hotel &amp; Spa        '!$B42:$E42)</f>
        <v>0</v>
      </c>
      <c r="M42" t="s">
        <v>32</v>
      </c>
      <c r="N42" s="65">
        <f t="shared" si="2"/>
        <v>0</v>
      </c>
    </row>
    <row r="43" spans="1:14" ht="14.25" customHeight="1" x14ac:dyDescent="0.25">
      <c r="A43" s="30" t="s">
        <v>26</v>
      </c>
      <c r="B43" s="31">
        <f>SUBTOTAL(109,'St Julien Hotel &amp; Spa        '!$B$33:$B$42)</f>
        <v>0</v>
      </c>
      <c r="C43" s="31">
        <f>SUBTOTAL(109,'St Julien Hotel &amp; Spa        '!$C$33:$C$42)</f>
        <v>0</v>
      </c>
      <c r="D43" s="31">
        <f>SUBTOTAL(109,'St Julien Hotel &amp; Spa        '!$D$33:$D$42)</f>
        <v>0</v>
      </c>
      <c r="E43" s="31">
        <f>SUBTOTAL(109,'St Julien Hotel &amp; Spa        '!$E$33:$E$42)</f>
        <v>0</v>
      </c>
      <c r="F43" s="32">
        <f>SUBTOTAL(109,'St Julien Hotel &amp; Spa        '!$F$33:$F$42)</f>
        <v>0</v>
      </c>
      <c r="M43" s="30" t="s">
        <v>26</v>
      </c>
      <c r="N43" s="66">
        <f t="shared" si="2"/>
        <v>0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'St Julien Hotel &amp; Spa        '!$B48*'St Julien Hotel &amp; Spa        '!$C48</f>
        <v>675</v>
      </c>
      <c r="M48" t="s">
        <v>48</v>
      </c>
    </row>
    <row r="49" spans="1:13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'St Julien Hotel &amp; Spa        '!$B49*'St Julien Hotel &amp; Spa        '!$C49</f>
        <v>600</v>
      </c>
      <c r="M49" t="s">
        <v>49</v>
      </c>
    </row>
    <row r="50" spans="1:13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'St Julien Hotel &amp; Spa        '!$B50*'St Julien Hotel &amp; Spa        '!$C50</f>
        <v>1100</v>
      </c>
      <c r="M50" t="s">
        <v>50</v>
      </c>
    </row>
    <row r="51" spans="1:13" ht="14.25" customHeight="1" x14ac:dyDescent="0.25">
      <c r="A51" t="s">
        <v>51</v>
      </c>
      <c r="B51" s="21">
        <f>RoomSubsidy</f>
        <v>0</v>
      </c>
      <c r="C51">
        <f>SUM(NumInPersonUsers+NumSES)*4</f>
        <v>220</v>
      </c>
      <c r="D51" s="22">
        <f>'St Julien Hotel &amp; Spa        '!$B51*'St Julien Hotel &amp; Spa        '!$C51</f>
        <v>0</v>
      </c>
      <c r="M51" t="s">
        <v>51</v>
      </c>
    </row>
    <row r="52" spans="1:13" ht="14.25" customHeight="1" x14ac:dyDescent="0.25">
      <c r="B52" s="21"/>
      <c r="D52" s="22">
        <f>'St Julien Hotel &amp; Spa        '!$B52*'St Julien Hotel &amp; Spa        '!$C52</f>
        <v>0</v>
      </c>
    </row>
    <row r="53" spans="1:13" ht="14.25" customHeight="1" x14ac:dyDescent="0.25">
      <c r="B53" s="21"/>
      <c r="D53" s="22">
        <f>'St Julien Hotel &amp; Spa        '!$B53*'St Julien Hotel &amp; Spa        '!$C53</f>
        <v>0</v>
      </c>
    </row>
    <row r="54" spans="1:13" ht="14.25" customHeight="1" x14ac:dyDescent="0.25">
      <c r="A54" s="30" t="s">
        <v>26</v>
      </c>
      <c r="B54" s="31"/>
      <c r="C54" s="30"/>
      <c r="D54" s="32">
        <f>SUBTOTAL(109,'St Julien Hotel &amp; Spa        '!$D$48:$D$53)</f>
        <v>2375</v>
      </c>
      <c r="M54" s="30" t="s">
        <v>26</v>
      </c>
    </row>
    <row r="55" spans="1:13" ht="14.25" customHeight="1" x14ac:dyDescent="0.25">
      <c r="A55" s="35" t="s">
        <v>52</v>
      </c>
      <c r="M55" s="35" t="s">
        <v>52</v>
      </c>
    </row>
    <row r="56" spans="1:13" ht="14.25" customHeight="1" x14ac:dyDescent="0.25">
      <c r="A56" s="35" t="s">
        <v>53</v>
      </c>
      <c r="M56" s="35" t="s">
        <v>53</v>
      </c>
    </row>
    <row r="57" spans="1:13" ht="14.25" customHeight="1" x14ac:dyDescent="0.25"/>
    <row r="58" spans="1:13" ht="14.25" customHeight="1" x14ac:dyDescent="0.25">
      <c r="A58" s="19" t="s">
        <v>54</v>
      </c>
      <c r="M58" s="19" t="s">
        <v>54</v>
      </c>
    </row>
    <row r="59" spans="1:13" ht="14.25" customHeight="1" x14ac:dyDescent="0.25">
      <c r="A59" s="36" t="s">
        <v>21</v>
      </c>
      <c r="B59" s="21" t="s">
        <v>55</v>
      </c>
      <c r="M59" s="36" t="s">
        <v>21</v>
      </c>
    </row>
    <row r="60" spans="1:13" ht="14.25" customHeight="1" x14ac:dyDescent="0.25">
      <c r="A60" s="36" t="s">
        <v>56</v>
      </c>
      <c r="B60" s="21">
        <f>'St Julien Hotel &amp; Spa        '!$F$28*NumInPersonUsers</f>
        <v>39283.200000000004</v>
      </c>
      <c r="M60" s="36" t="s">
        <v>56</v>
      </c>
    </row>
    <row r="61" spans="1:13" ht="14.25" customHeight="1" x14ac:dyDescent="0.25">
      <c r="A61" s="36" t="s">
        <v>57</v>
      </c>
      <c r="B61" s="21">
        <f>'St Julien Hotel &amp; Spa        '!$F$28*NumFamily</f>
        <v>3928.32</v>
      </c>
      <c r="M61" s="36" t="s">
        <v>57</v>
      </c>
    </row>
    <row r="62" spans="1:13" ht="14.25" customHeight="1" x14ac:dyDescent="0.25">
      <c r="A62" s="38" t="s">
        <v>58</v>
      </c>
      <c r="B62" s="39">
        <f>'St Julien Hotel &amp; Spa        '!$F$28*NumSES</f>
        <v>8729.6</v>
      </c>
      <c r="M62" s="38" t="s">
        <v>58</v>
      </c>
    </row>
    <row r="63" spans="1:13" ht="14.25" customHeight="1" x14ac:dyDescent="0.25">
      <c r="A63" s="40" t="s">
        <v>59</v>
      </c>
      <c r="B63" s="41">
        <f>SUM(B60:B62)</f>
        <v>51941.120000000003</v>
      </c>
      <c r="M63" s="40" t="s">
        <v>59</v>
      </c>
    </row>
    <row r="64" spans="1:13" ht="14.25" customHeight="1" x14ac:dyDescent="0.25">
      <c r="A64" s="40" t="s">
        <v>60</v>
      </c>
      <c r="B64" s="41">
        <f>'St Julien Hotel &amp; Spa        '!$F$43+'St Julien Hotel &amp; Spa        '!$D$54</f>
        <v>2375</v>
      </c>
      <c r="M64" s="40" t="s">
        <v>60</v>
      </c>
    </row>
    <row r="65" spans="1:13" ht="14.25" customHeight="1" x14ac:dyDescent="0.25">
      <c r="A65" s="42" t="s">
        <v>61</v>
      </c>
      <c r="B65" s="43">
        <f>SUM(B63:B64)</f>
        <v>54316.12</v>
      </c>
      <c r="C65" s="21">
        <f>'St Julien Hotel &amp; Spa        '!$B$65/SUM(NumVirtualUsers,NumInPersonUsers,NumSES)</f>
        <v>543.16120000000001</v>
      </c>
      <c r="D65" t="s">
        <v>62</v>
      </c>
      <c r="M65" s="42" t="s">
        <v>61</v>
      </c>
    </row>
    <row r="66" spans="1:13" ht="14.25" customHeight="1" x14ac:dyDescent="0.25">
      <c r="B66" s="44"/>
      <c r="C66" s="21">
        <f>'St Julien Hotel &amp; Spa        '!$B$65/SUM(NumInPersonUsers,NumSES)</f>
        <v>987.56581818181826</v>
      </c>
      <c r="D66" t="s">
        <v>63</v>
      </c>
    </row>
    <row r="67" spans="1:13" ht="14.25" customHeight="1" x14ac:dyDescent="0.25">
      <c r="B67" s="44"/>
    </row>
    <row r="68" spans="1:13" ht="14.25" customHeight="1" x14ac:dyDescent="0.25">
      <c r="A68" s="19" t="s">
        <v>4</v>
      </c>
      <c r="M68" s="19" t="s">
        <v>4</v>
      </c>
    </row>
    <row r="69" spans="1:13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</row>
    <row r="70" spans="1:13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'St Julien Hotel &amp; Spa        '!$C70*'St Julien Hotel &amp; Spa        '!$B70</f>
        <v>22500</v>
      </c>
      <c r="M70" t="s">
        <v>65</v>
      </c>
    </row>
    <row r="71" spans="1:13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'St Julien Hotel &amp; Spa        '!$C71*'St Julien Hotel &amp; Spa        '!$B71</f>
        <v>20000</v>
      </c>
      <c r="M71" t="s">
        <v>66</v>
      </c>
    </row>
    <row r="72" spans="1:13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'St Julien Hotel &amp; Spa        '!$C72*'St Julien Hotel &amp; Spa        '!$B72</f>
        <v>450</v>
      </c>
      <c r="M72" t="s">
        <v>67</v>
      </c>
    </row>
    <row r="73" spans="1:13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'St Julien Hotel &amp; Spa        '!$C73*'St Julien Hotel &amp; Spa        '!$B73</f>
        <v>5000</v>
      </c>
      <c r="M73" t="s">
        <v>68</v>
      </c>
    </row>
    <row r="74" spans="1:13" ht="14.25" customHeight="1" x14ac:dyDescent="0.25">
      <c r="A74" s="30" t="s">
        <v>26</v>
      </c>
      <c r="B74" s="30"/>
      <c r="C74" s="30"/>
      <c r="D74" s="31">
        <f>SUBTOTAL(109,'St Julien Hotel &amp; Spa        '!$D$70:$D$73)</f>
        <v>47950</v>
      </c>
      <c r="M74" s="30" t="s">
        <v>26</v>
      </c>
    </row>
    <row r="75" spans="1:13" ht="14.25" customHeight="1" x14ac:dyDescent="0.25">
      <c r="A75" s="35" t="s">
        <v>52</v>
      </c>
      <c r="M75" s="35" t="s">
        <v>52</v>
      </c>
    </row>
    <row r="76" spans="1:13" ht="14.25" customHeight="1" x14ac:dyDescent="0.25"/>
    <row r="77" spans="1:13" ht="14.25" customHeight="1" x14ac:dyDescent="0.25"/>
    <row r="78" spans="1:13" ht="14.25" customHeight="1" x14ac:dyDescent="0.25">
      <c r="A78" s="14" t="s">
        <v>10</v>
      </c>
      <c r="B78" s="15">
        <f>'St Julien Hotel &amp; Spa        '!$D$74-'St Julien Hotel &amp; Spa        '!$B$65</f>
        <v>-6366.1200000000026</v>
      </c>
      <c r="M78" s="14" t="s">
        <v>10</v>
      </c>
    </row>
    <row r="79" spans="1:13" ht="14.25" customHeight="1" x14ac:dyDescent="0.25"/>
    <row r="80" spans="1:13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6">
    <mergeCell ref="B14:F18"/>
    <mergeCell ref="A1:F1"/>
    <mergeCell ref="B2:F2"/>
    <mergeCell ref="B3:F3"/>
    <mergeCell ref="B12:D12"/>
    <mergeCell ref="B13:D13"/>
  </mergeCells>
  <dataValidations count="1">
    <dataValidation type="list" allowBlank="1" showErrorMessage="1" sqref="N12" xr:uid="{00000000-0002-0000-0600-000000000000}">
      <formula1>"PENDING,NO,YES"</formula1>
      <formula2>0</formula2>
    </dataValidation>
  </dataValidations>
  <hyperlinks>
    <hyperlink ref="B12" r:id="rId1" xr:uid="{00000000-0004-0000-0600-000000000000}"/>
    <hyperlink ref="B14" r:id="rId2" xr:uid="{00000000-0004-0000-06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2" width="8.7109375" customWidth="1"/>
    <col min="13" max="13" width="24.7109375" customWidth="1"/>
    <col min="14" max="14" width="18.85546875" customWidth="1"/>
    <col min="15" max="25" width="8.7109375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 t="s">
        <v>72</v>
      </c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2" t="str">
        <f>B12</f>
        <v>DoubleTree Colorado Springs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M3" t="s">
        <v>75</v>
      </c>
      <c r="N3" s="8"/>
    </row>
    <row r="4" spans="1:14" ht="14.25" customHeight="1" x14ac:dyDescent="0.25">
      <c r="M4" t="s">
        <v>2</v>
      </c>
      <c r="N4" s="2">
        <f>N5</f>
        <v>45</v>
      </c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'DoubleTree Colorado Springs'!$D$74</f>
        <v>47950</v>
      </c>
      <c r="M5" t="s">
        <v>5</v>
      </c>
      <c r="N5" s="2"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'DoubleTree Colorado Springs'!$B$65</f>
        <v>42954</v>
      </c>
      <c r="M6" t="s">
        <v>8</v>
      </c>
      <c r="N6" s="2">
        <f>0.1*N5</f>
        <v>4.5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'DoubleTree Colorado Springs'!$D$74-'DoubleTree Colorado Springs'!$B$65</f>
        <v>4996</v>
      </c>
      <c r="M7" t="s">
        <v>11</v>
      </c>
      <c r="N7" s="2">
        <v>10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">
        <v>13</v>
      </c>
      <c r="N8" s="16">
        <v>0.12</v>
      </c>
    </row>
    <row r="9" spans="1:14" ht="14.25" customHeight="1" x14ac:dyDescent="0.25">
      <c r="A9" t="s">
        <v>13</v>
      </c>
      <c r="B9" s="16">
        <v>0.1</v>
      </c>
      <c r="M9" t="s">
        <v>14</v>
      </c>
      <c r="N9" s="16">
        <v>0.27</v>
      </c>
    </row>
    <row r="10" spans="1:14" ht="14.25" customHeight="1" x14ac:dyDescent="0.25">
      <c r="A10" t="s">
        <v>14</v>
      </c>
      <c r="B10" s="16">
        <v>0.24</v>
      </c>
      <c r="M10" t="s">
        <v>76</v>
      </c>
      <c r="N10" s="55"/>
    </row>
    <row r="11" spans="1:14" ht="14.25" customHeight="1" x14ac:dyDescent="0.25">
      <c r="F11" s="17"/>
      <c r="N11" s="56"/>
    </row>
    <row r="12" spans="1:14" ht="14.25" customHeight="1" x14ac:dyDescent="0.25">
      <c r="A12" t="s">
        <v>15</v>
      </c>
      <c r="B12" s="81" t="s">
        <v>86</v>
      </c>
      <c r="C12" s="81"/>
      <c r="D12" s="81"/>
      <c r="F12" s="17"/>
      <c r="M12" t="s">
        <v>15</v>
      </c>
      <c r="N12" s="57"/>
    </row>
    <row r="13" spans="1:14" ht="14.25" customHeight="1" x14ac:dyDescent="0.25">
      <c r="A13" t="s">
        <v>17</v>
      </c>
      <c r="B13" s="77">
        <f>N13</f>
        <v>199</v>
      </c>
      <c r="C13" s="77"/>
      <c r="D13" s="77"/>
      <c r="F13" s="17"/>
      <c r="M13" t="s">
        <v>17</v>
      </c>
      <c r="N13" s="18">
        <v>199</v>
      </c>
    </row>
    <row r="14" spans="1:14" ht="14.25" customHeight="1" x14ac:dyDescent="0.25">
      <c r="A14" t="s">
        <v>18</v>
      </c>
      <c r="B14" s="78" t="s">
        <v>84</v>
      </c>
      <c r="C14" s="78"/>
      <c r="D14" s="78"/>
      <c r="E14" s="78"/>
      <c r="F14" s="78"/>
      <c r="M14" t="s">
        <v>18</v>
      </c>
      <c r="N14" s="63" t="str">
        <f>B14</f>
        <v xml:space="preserve">GDrive </v>
      </c>
    </row>
    <row r="15" spans="1:14" ht="14.25" customHeight="1" x14ac:dyDescent="0.25">
      <c r="B15" s="78"/>
      <c r="C15" s="78"/>
      <c r="D15" s="78"/>
      <c r="E15" s="78"/>
      <c r="F15" s="78"/>
      <c r="N15" s="18">
        <f t="shared" ref="N15:N21" si="0">$I$1</f>
        <v>0</v>
      </c>
    </row>
    <row r="16" spans="1:14" ht="14.25" customHeight="1" x14ac:dyDescent="0.25">
      <c r="B16" s="78"/>
      <c r="C16" s="78"/>
      <c r="D16" s="78"/>
      <c r="E16" s="78"/>
      <c r="F16" s="78"/>
      <c r="N16" s="18">
        <f t="shared" si="0"/>
        <v>0</v>
      </c>
    </row>
    <row r="17" spans="1:14" ht="14.25" customHeight="1" x14ac:dyDescent="0.25">
      <c r="B17" s="78"/>
      <c r="C17" s="78"/>
      <c r="D17" s="78"/>
      <c r="E17" s="78"/>
      <c r="F17" s="78"/>
      <c r="N17" s="18">
        <f t="shared" si="0"/>
        <v>0</v>
      </c>
    </row>
    <row r="18" spans="1:14" ht="14.25" customHeight="1" x14ac:dyDescent="0.25">
      <c r="B18" s="78"/>
      <c r="C18" s="78"/>
      <c r="D18" s="78"/>
      <c r="E18" s="78"/>
      <c r="F18" s="78"/>
      <c r="N18" s="18">
        <f t="shared" si="0"/>
        <v>0</v>
      </c>
    </row>
    <row r="19" spans="1:14" ht="14.25" customHeight="1" x14ac:dyDescent="0.25">
      <c r="F19" s="17"/>
      <c r="N19" s="18">
        <f t="shared" si="0"/>
        <v>0</v>
      </c>
    </row>
    <row r="20" spans="1:14" ht="14.25" customHeight="1" x14ac:dyDescent="0.25">
      <c r="A20" s="19" t="s">
        <v>19</v>
      </c>
      <c r="M20" s="19" t="s">
        <v>19</v>
      </c>
      <c r="N20" s="18">
        <f t="shared" si="0"/>
        <v>0</v>
      </c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18">
        <f t="shared" si="0"/>
        <v>0</v>
      </c>
    </row>
    <row r="22" spans="1:14" ht="14.25" customHeight="1" x14ac:dyDescent="0.25">
      <c r="A22" t="s">
        <v>27</v>
      </c>
      <c r="B22" s="21">
        <v>125</v>
      </c>
      <c r="C22" s="21">
        <v>125</v>
      </c>
      <c r="D22" s="21">
        <v>125</v>
      </c>
      <c r="E22" s="21">
        <v>125</v>
      </c>
      <c r="F22" s="22">
        <f>SUM('DoubleTree Colorado Springs'!$B22:$E22)</f>
        <v>500</v>
      </c>
      <c r="M22" t="s">
        <v>27</v>
      </c>
      <c r="N22" s="34">
        <f t="shared" ref="N22:N28" si="1">B22</f>
        <v>125</v>
      </c>
    </row>
    <row r="23" spans="1:14" ht="14.25" customHeight="1" x14ac:dyDescent="0.25">
      <c r="A23" t="s">
        <v>28</v>
      </c>
      <c r="B23" s="21"/>
      <c r="C23" s="21"/>
      <c r="D23" s="21"/>
      <c r="E23" s="21"/>
      <c r="F23" s="22">
        <f>SUM('DoubleTree Colorado Springs'!$B23:$E23)</f>
        <v>0</v>
      </c>
      <c r="M23" t="s">
        <v>28</v>
      </c>
      <c r="N23" s="34">
        <f t="shared" si="1"/>
        <v>0</v>
      </c>
    </row>
    <row r="24" spans="1:14" ht="14.25" customHeight="1" x14ac:dyDescent="0.25">
      <c r="A24" t="s">
        <v>29</v>
      </c>
      <c r="B24" s="21"/>
      <c r="C24" s="21"/>
      <c r="D24" s="21"/>
      <c r="E24" s="21"/>
      <c r="F24" s="22">
        <f>SUM('DoubleTree Colorado Springs'!$B24:$E24)</f>
        <v>0</v>
      </c>
      <c r="M24" t="s">
        <v>29</v>
      </c>
      <c r="N24" s="34">
        <f t="shared" si="1"/>
        <v>0</v>
      </c>
    </row>
    <row r="25" spans="1:14" ht="14.25" customHeight="1" x14ac:dyDescent="0.25">
      <c r="A25" s="24" t="s">
        <v>30</v>
      </c>
      <c r="B25" s="25"/>
      <c r="C25" s="25"/>
      <c r="D25" s="25"/>
      <c r="E25" s="25"/>
      <c r="F25" s="26">
        <f>SUM('DoubleTree Colorado Springs'!$B25:$E25)</f>
        <v>0</v>
      </c>
      <c r="M25" s="24" t="s">
        <v>30</v>
      </c>
      <c r="N25" s="34">
        <f t="shared" si="1"/>
        <v>0</v>
      </c>
    </row>
    <row r="26" spans="1:14" ht="14.25" customHeight="1" x14ac:dyDescent="0.25">
      <c r="A26" s="27" t="s">
        <v>31</v>
      </c>
      <c r="B26" s="28">
        <f>SUM(B22:B25)*ServiceCharge</f>
        <v>30</v>
      </c>
      <c r="C26" s="28">
        <f>SUM(C22:C25)*ServiceCharge</f>
        <v>30</v>
      </c>
      <c r="D26" s="28">
        <f>SUM(D22:D25)*ServiceCharge</f>
        <v>30</v>
      </c>
      <c r="E26" s="28">
        <f>SUM(E22:E25)*ServiceCharge</f>
        <v>30</v>
      </c>
      <c r="F26" s="29">
        <f>SUM('DoubleTree Colorado Springs'!$B26:$E26)</f>
        <v>120</v>
      </c>
      <c r="M26" s="27" t="s">
        <v>31</v>
      </c>
      <c r="N26" s="34">
        <f t="shared" si="1"/>
        <v>30</v>
      </c>
    </row>
    <row r="27" spans="1:14" ht="14.25" customHeight="1" x14ac:dyDescent="0.25">
      <c r="A27" t="s">
        <v>32</v>
      </c>
      <c r="B27" s="21">
        <f>SUM(B22:B26)*TaxRate</f>
        <v>15.5</v>
      </c>
      <c r="C27" s="21">
        <f>SUM(C22:C26)*TaxRate</f>
        <v>15.5</v>
      </c>
      <c r="D27" s="21">
        <f>SUM(D22:D26)*TaxRate</f>
        <v>15.5</v>
      </c>
      <c r="E27" s="21">
        <f>SUM(E22:E26)*TaxRate</f>
        <v>15.5</v>
      </c>
      <c r="F27" s="22">
        <f>SUM('DoubleTree Colorado Springs'!$B27:$E27)</f>
        <v>62</v>
      </c>
      <c r="M27" t="s">
        <v>32</v>
      </c>
      <c r="N27" s="34">
        <f t="shared" si="1"/>
        <v>15.5</v>
      </c>
    </row>
    <row r="28" spans="1:14" ht="14.25" customHeight="1" x14ac:dyDescent="0.25">
      <c r="A28" s="30" t="s">
        <v>26</v>
      </c>
      <c r="B28" s="31">
        <f>SUBTOTAL(109,'DoubleTree Colorado Springs'!$B$22:$B$27)</f>
        <v>170.5</v>
      </c>
      <c r="C28" s="31">
        <f>SUBTOTAL(109,'DoubleTree Colorado Springs'!$C$22:$C$27)</f>
        <v>170.5</v>
      </c>
      <c r="D28" s="31">
        <f>SUBTOTAL(109,'DoubleTree Colorado Springs'!$D$22:$D$27)</f>
        <v>170.5</v>
      </c>
      <c r="E28" s="31">
        <f>SUBTOTAL(109,'DoubleTree Colorado Springs'!$E$22:$E$27)</f>
        <v>170.5</v>
      </c>
      <c r="F28" s="32">
        <f>SUBTOTAL(109,'DoubleTree Colorado Springs'!$F$22:$F$27)</f>
        <v>682</v>
      </c>
      <c r="G28" s="21">
        <f>SUM(F22:F26)</f>
        <v>620</v>
      </c>
      <c r="H28" t="s">
        <v>33</v>
      </c>
      <c r="M28" s="30" t="s">
        <v>26</v>
      </c>
      <c r="N28" s="64">
        <f t="shared" si="1"/>
        <v>170.5</v>
      </c>
    </row>
    <row r="29" spans="1:14" ht="14.25" customHeight="1" x14ac:dyDescent="0.25">
      <c r="G29" s="21">
        <f>G28*SUM(NumInPersonUsers,NumFamily,NumSES)</f>
        <v>36890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35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0</v>
      </c>
      <c r="C33" s="21">
        <v>0</v>
      </c>
      <c r="D33" s="21">
        <v>0</v>
      </c>
      <c r="E33" s="21">
        <v>0</v>
      </c>
      <c r="F33" s="22">
        <f>SUM('DoubleTree Colorado Springs'!$B33:$E33)</f>
        <v>0</v>
      </c>
      <c r="M33" t="s">
        <v>37</v>
      </c>
      <c r="N33" s="65">
        <f t="shared" ref="N33:N43" si="2">B33</f>
        <v>0</v>
      </c>
    </row>
    <row r="34" spans="1:14" ht="14.25" customHeight="1" x14ac:dyDescent="0.25">
      <c r="A34" t="s">
        <v>38</v>
      </c>
      <c r="B34" s="21">
        <v>0</v>
      </c>
      <c r="C34" s="21">
        <v>0</v>
      </c>
      <c r="D34" s="21">
        <v>0</v>
      </c>
      <c r="E34" s="21">
        <v>0</v>
      </c>
      <c r="F34" s="22">
        <f>SUM('DoubleTree Colorado Springs'!$B34:$E34)</f>
        <v>0</v>
      </c>
      <c r="M34" t="s">
        <v>38</v>
      </c>
      <c r="N34" s="65">
        <f t="shared" si="2"/>
        <v>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SUM('DoubleTree Colorado Springs'!$B35:$E35)</f>
        <v>0</v>
      </c>
      <c r="M35" t="s">
        <v>39</v>
      </c>
      <c r="N35" s="65">
        <f t="shared" si="2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SUM('DoubleTree Colorado Springs'!$B36:$E36)</f>
        <v>0</v>
      </c>
      <c r="M36" t="s">
        <v>40</v>
      </c>
      <c r="N36" s="65">
        <f t="shared" si="2"/>
        <v>0</v>
      </c>
    </row>
    <row r="37" spans="1:14" ht="14.25" customHeight="1" x14ac:dyDescent="0.25">
      <c r="A37" t="s">
        <v>41</v>
      </c>
      <c r="B37" s="21"/>
      <c r="C37" s="21"/>
      <c r="D37" s="21"/>
      <c r="E37" s="21"/>
      <c r="F37" s="22">
        <f>SUM('DoubleTree Colorado Springs'!$B37:$E37)</f>
        <v>0</v>
      </c>
      <c r="M37" t="s">
        <v>41</v>
      </c>
      <c r="N37" s="65">
        <f t="shared" si="2"/>
        <v>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SUM('DoubleTree Colorado Springs'!$B38:$E38)</f>
        <v>0</v>
      </c>
      <c r="M38" t="s">
        <v>42</v>
      </c>
      <c r="N38" s="65">
        <f t="shared" si="2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SUM('DoubleTree Colorado Springs'!$B39:$E39)</f>
        <v>0</v>
      </c>
      <c r="M39" t="s">
        <v>43</v>
      </c>
      <c r="N39" s="65">
        <f t="shared" si="2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SUM('DoubleTree Colorado Springs'!$B40:$E40)</f>
        <v>0</v>
      </c>
      <c r="M40" s="24" t="s">
        <v>44</v>
      </c>
      <c r="N40" s="65">
        <f t="shared" si="2"/>
        <v>0</v>
      </c>
    </row>
    <row r="41" spans="1:14" ht="14.25" customHeight="1" x14ac:dyDescent="0.25">
      <c r="A41" s="27" t="s">
        <v>31</v>
      </c>
      <c r="B41" s="28">
        <f>SUM(B33:B40)*ServiceCharge</f>
        <v>0</v>
      </c>
      <c r="C41" s="28">
        <f>SUM(C33:C40)*ServiceCharge</f>
        <v>0</v>
      </c>
      <c r="D41" s="28">
        <f>SUM(D33:D40)*ServiceCharge</f>
        <v>0</v>
      </c>
      <c r="E41" s="28">
        <f>SUM(E33:E40)*ServiceCharge</f>
        <v>0</v>
      </c>
      <c r="F41" s="29">
        <f>SUM('DoubleTree Colorado Springs'!$B41:$E41)</f>
        <v>0</v>
      </c>
      <c r="M41" s="27" t="s">
        <v>31</v>
      </c>
      <c r="N41" s="65">
        <f t="shared" si="2"/>
        <v>0</v>
      </c>
    </row>
    <row r="42" spans="1:14" ht="14.25" customHeight="1" x14ac:dyDescent="0.25">
      <c r="A42" t="s">
        <v>32</v>
      </c>
      <c r="B42" s="21">
        <f>SUM(B33:B41)*TaxRate</f>
        <v>0</v>
      </c>
      <c r="C42" s="21">
        <f>SUM(C33:C41)*TaxRate</f>
        <v>0</v>
      </c>
      <c r="D42" s="21">
        <f>SUM(D33:D41)*TaxRate</f>
        <v>0</v>
      </c>
      <c r="E42" s="21">
        <f>SUM(E33:E41)*TaxRate</f>
        <v>0</v>
      </c>
      <c r="F42" s="22">
        <f>SUM('DoubleTree Colorado Springs'!$B42:$E42)</f>
        <v>0</v>
      </c>
      <c r="M42" t="s">
        <v>32</v>
      </c>
      <c r="N42" s="65">
        <f t="shared" si="2"/>
        <v>0</v>
      </c>
    </row>
    <row r="43" spans="1:14" ht="14.25" customHeight="1" x14ac:dyDescent="0.25">
      <c r="A43" s="30" t="s">
        <v>26</v>
      </c>
      <c r="B43" s="31">
        <f>SUBTOTAL(109,'DoubleTree Colorado Springs'!$B$33:$B$42)</f>
        <v>0</v>
      </c>
      <c r="C43" s="31">
        <f>SUBTOTAL(109,'DoubleTree Colorado Springs'!$C$33:$C$42)</f>
        <v>0</v>
      </c>
      <c r="D43" s="31">
        <f>SUBTOTAL(109,'DoubleTree Colorado Springs'!$D$33:$D$42)</f>
        <v>0</v>
      </c>
      <c r="E43" s="31">
        <f>SUBTOTAL(109,'DoubleTree Colorado Springs'!$E$33:$E$42)</f>
        <v>0</v>
      </c>
      <c r="F43" s="32">
        <f>SUBTOTAL(109,'DoubleTree Colorado Springs'!$F$33:$F$42)</f>
        <v>0</v>
      </c>
      <c r="M43" s="30" t="s">
        <v>26</v>
      </c>
      <c r="N43" s="66">
        <f t="shared" si="2"/>
        <v>0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'DoubleTree Colorado Springs'!$B48*'DoubleTree Colorado Springs'!$C48</f>
        <v>675</v>
      </c>
      <c r="M48" t="s">
        <v>48</v>
      </c>
    </row>
    <row r="49" spans="1:13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'DoubleTree Colorado Springs'!$B49*'DoubleTree Colorado Springs'!$C49</f>
        <v>600</v>
      </c>
      <c r="M49" t="s">
        <v>49</v>
      </c>
    </row>
    <row r="50" spans="1:13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'DoubleTree Colorado Springs'!$B50*'DoubleTree Colorado Springs'!$C50</f>
        <v>1100</v>
      </c>
      <c r="M50" t="s">
        <v>50</v>
      </c>
    </row>
    <row r="51" spans="1:13" ht="14.25" customHeight="1" x14ac:dyDescent="0.25">
      <c r="A51" t="s">
        <v>51</v>
      </c>
      <c r="B51" s="21">
        <f>RoomSubsidy</f>
        <v>0</v>
      </c>
      <c r="C51">
        <f>SUM(NumInPersonUsers+NumSES)*4</f>
        <v>220</v>
      </c>
      <c r="D51" s="22">
        <f>'DoubleTree Colorado Springs'!$B51*'DoubleTree Colorado Springs'!$C51</f>
        <v>0</v>
      </c>
      <c r="M51" t="s">
        <v>51</v>
      </c>
    </row>
    <row r="52" spans="1:13" ht="14.25" customHeight="1" x14ac:dyDescent="0.25">
      <c r="B52" s="21"/>
      <c r="D52" s="22">
        <f>'DoubleTree Colorado Springs'!$B52*'DoubleTree Colorado Springs'!$C52</f>
        <v>0</v>
      </c>
    </row>
    <row r="53" spans="1:13" ht="14.25" customHeight="1" x14ac:dyDescent="0.25">
      <c r="B53" s="21"/>
      <c r="D53" s="22">
        <f>'DoubleTree Colorado Springs'!$B53*'DoubleTree Colorado Springs'!$C53</f>
        <v>0</v>
      </c>
    </row>
    <row r="54" spans="1:13" ht="14.25" customHeight="1" x14ac:dyDescent="0.25">
      <c r="A54" s="30" t="s">
        <v>26</v>
      </c>
      <c r="B54" s="31"/>
      <c r="C54" s="30"/>
      <c r="D54" s="32">
        <f>SUBTOTAL(109,'DoubleTree Colorado Springs'!$D$48:$D$53)</f>
        <v>2375</v>
      </c>
      <c r="M54" s="30" t="s">
        <v>26</v>
      </c>
    </row>
    <row r="55" spans="1:13" ht="14.25" customHeight="1" x14ac:dyDescent="0.25">
      <c r="A55" s="35" t="s">
        <v>52</v>
      </c>
      <c r="M55" s="35" t="s">
        <v>52</v>
      </c>
    </row>
    <row r="56" spans="1:13" ht="14.25" customHeight="1" x14ac:dyDescent="0.25">
      <c r="A56" s="35" t="s">
        <v>53</v>
      </c>
      <c r="M56" s="35" t="s">
        <v>53</v>
      </c>
    </row>
    <row r="57" spans="1:13" ht="14.25" customHeight="1" x14ac:dyDescent="0.25"/>
    <row r="58" spans="1:13" ht="14.25" customHeight="1" x14ac:dyDescent="0.25">
      <c r="A58" s="19" t="s">
        <v>54</v>
      </c>
      <c r="M58" s="19" t="s">
        <v>54</v>
      </c>
    </row>
    <row r="59" spans="1:13" ht="14.25" customHeight="1" x14ac:dyDescent="0.25">
      <c r="A59" s="36" t="s">
        <v>21</v>
      </c>
      <c r="B59" s="21" t="s">
        <v>55</v>
      </c>
      <c r="M59" s="36" t="s">
        <v>21</v>
      </c>
    </row>
    <row r="60" spans="1:13" ht="14.25" customHeight="1" x14ac:dyDescent="0.25">
      <c r="A60" s="36" t="s">
        <v>56</v>
      </c>
      <c r="B60" s="21">
        <f>'DoubleTree Colorado Springs'!$F$28*NumInPersonUsers</f>
        <v>30690</v>
      </c>
      <c r="M60" s="36" t="s">
        <v>56</v>
      </c>
    </row>
    <row r="61" spans="1:13" ht="14.25" customHeight="1" x14ac:dyDescent="0.25">
      <c r="A61" s="36" t="s">
        <v>57</v>
      </c>
      <c r="B61" s="21">
        <f>'DoubleTree Colorado Springs'!$F$28*NumFamily</f>
        <v>3069</v>
      </c>
      <c r="M61" s="36" t="s">
        <v>57</v>
      </c>
    </row>
    <row r="62" spans="1:13" ht="14.25" customHeight="1" x14ac:dyDescent="0.25">
      <c r="A62" s="38" t="s">
        <v>58</v>
      </c>
      <c r="B62" s="39">
        <f>'DoubleTree Colorado Springs'!$F$28*NumSES</f>
        <v>6820</v>
      </c>
      <c r="M62" s="38" t="s">
        <v>58</v>
      </c>
    </row>
    <row r="63" spans="1:13" ht="14.25" customHeight="1" x14ac:dyDescent="0.25">
      <c r="A63" s="40" t="s">
        <v>59</v>
      </c>
      <c r="B63" s="41">
        <f>SUM(B60:B62)</f>
        <v>40579</v>
      </c>
      <c r="M63" s="40" t="s">
        <v>59</v>
      </c>
    </row>
    <row r="64" spans="1:13" ht="14.25" customHeight="1" x14ac:dyDescent="0.25">
      <c r="A64" s="40" t="s">
        <v>60</v>
      </c>
      <c r="B64" s="41">
        <f>'DoubleTree Colorado Springs'!$F$43+'DoubleTree Colorado Springs'!$D$54</f>
        <v>2375</v>
      </c>
      <c r="M64" s="40" t="s">
        <v>60</v>
      </c>
    </row>
    <row r="65" spans="1:13" ht="14.25" customHeight="1" x14ac:dyDescent="0.25">
      <c r="A65" s="42" t="s">
        <v>61</v>
      </c>
      <c r="B65" s="43">
        <f>SUM(B63:B64)</f>
        <v>42954</v>
      </c>
      <c r="C65" s="21">
        <f>'DoubleTree Colorado Springs'!$B$65/SUM(NumVirtualUsers,NumInPersonUsers,NumSES)</f>
        <v>429.54</v>
      </c>
      <c r="D65" t="s">
        <v>62</v>
      </c>
      <c r="M65" s="42" t="s">
        <v>61</v>
      </c>
    </row>
    <row r="66" spans="1:13" ht="14.25" customHeight="1" x14ac:dyDescent="0.25">
      <c r="B66" s="44"/>
      <c r="C66" s="21">
        <f>'DoubleTree Colorado Springs'!$B$65/SUM(NumInPersonUsers,NumSES)</f>
        <v>780.9818181818182</v>
      </c>
      <c r="D66" t="s">
        <v>63</v>
      </c>
    </row>
    <row r="67" spans="1:13" ht="14.25" customHeight="1" x14ac:dyDescent="0.25">
      <c r="B67" s="44"/>
    </row>
    <row r="68" spans="1:13" ht="14.25" customHeight="1" x14ac:dyDescent="0.25">
      <c r="A68" s="19" t="s">
        <v>4</v>
      </c>
      <c r="M68" s="19" t="s">
        <v>4</v>
      </c>
    </row>
    <row r="69" spans="1:13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</row>
    <row r="70" spans="1:13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'DoubleTree Colorado Springs'!$C70*'DoubleTree Colorado Springs'!$B70</f>
        <v>22500</v>
      </c>
      <c r="M70" t="s">
        <v>65</v>
      </c>
    </row>
    <row r="71" spans="1:13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'DoubleTree Colorado Springs'!$C71*'DoubleTree Colorado Springs'!$B71</f>
        <v>20000</v>
      </c>
      <c r="M71" t="s">
        <v>66</v>
      </c>
    </row>
    <row r="72" spans="1:13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'DoubleTree Colorado Springs'!$C72*'DoubleTree Colorado Springs'!$B72</f>
        <v>450</v>
      </c>
      <c r="M72" t="s">
        <v>67</v>
      </c>
    </row>
    <row r="73" spans="1:13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'DoubleTree Colorado Springs'!$C73*'DoubleTree Colorado Springs'!$B73</f>
        <v>5000</v>
      </c>
      <c r="M73" t="s">
        <v>68</v>
      </c>
    </row>
    <row r="74" spans="1:13" ht="14.25" customHeight="1" x14ac:dyDescent="0.25">
      <c r="A74" s="30" t="s">
        <v>26</v>
      </c>
      <c r="B74" s="30"/>
      <c r="C74" s="30"/>
      <c r="D74" s="31">
        <f>SUBTOTAL(109,'DoubleTree Colorado Springs'!$D$70:$D$73)</f>
        <v>47950</v>
      </c>
      <c r="M74" s="30" t="s">
        <v>26</v>
      </c>
    </row>
    <row r="75" spans="1:13" ht="14.25" customHeight="1" x14ac:dyDescent="0.25">
      <c r="A75" s="35" t="s">
        <v>52</v>
      </c>
      <c r="M75" s="35" t="s">
        <v>52</v>
      </c>
    </row>
    <row r="76" spans="1:13" ht="14.25" customHeight="1" x14ac:dyDescent="0.25"/>
    <row r="77" spans="1:13" ht="14.25" customHeight="1" x14ac:dyDescent="0.25"/>
    <row r="78" spans="1:13" ht="14.25" customHeight="1" x14ac:dyDescent="0.25">
      <c r="A78" s="14" t="s">
        <v>10</v>
      </c>
      <c r="B78" s="15">
        <f>'DoubleTree Colorado Springs'!$D$74-'DoubleTree Colorado Springs'!$B$65</f>
        <v>4996</v>
      </c>
      <c r="M78" s="14" t="s">
        <v>10</v>
      </c>
    </row>
    <row r="79" spans="1:13" ht="14.25" customHeight="1" x14ac:dyDescent="0.25"/>
    <row r="80" spans="1:13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6">
    <mergeCell ref="B14:F18"/>
    <mergeCell ref="A1:F1"/>
    <mergeCell ref="B2:F2"/>
    <mergeCell ref="B3:F3"/>
    <mergeCell ref="B12:D12"/>
    <mergeCell ref="B13:D13"/>
  </mergeCells>
  <dataValidations count="1">
    <dataValidation type="list" allowBlank="1" showErrorMessage="1" sqref="N12" xr:uid="{00000000-0002-0000-0700-000000000000}">
      <formula1>"PENDING,NO,YES"</formula1>
      <formula2>0</formula2>
    </dataValidation>
  </dataValidations>
  <hyperlinks>
    <hyperlink ref="B12" r:id="rId1" xr:uid="{00000000-0004-0000-0700-000000000000}"/>
    <hyperlink ref="B14" r:id="rId2" xr:uid="{00000000-0004-0000-07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FF"/>
  </sheetPr>
  <dimension ref="A1:N1000"/>
  <sheetViews>
    <sheetView zoomScaleNormal="100" workbookViewId="0"/>
  </sheetViews>
  <sheetFormatPr defaultColWidth="14.42578125" defaultRowHeight="15" x14ac:dyDescent="0.25"/>
  <cols>
    <col min="1" max="1" width="27" customWidth="1"/>
    <col min="2" max="3" width="12.28515625" customWidth="1"/>
    <col min="4" max="4" width="13.5703125" customWidth="1"/>
    <col min="5" max="5" width="12.28515625" customWidth="1"/>
    <col min="6" max="6" width="11.42578125" customWidth="1"/>
    <col min="7" max="7" width="12.28515625" customWidth="1"/>
    <col min="8" max="8" width="13.5703125" customWidth="1"/>
    <col min="9" max="12" width="8.7109375" customWidth="1"/>
    <col min="13" max="13" width="24.7109375" customWidth="1"/>
    <col min="14" max="14" width="27.42578125" customWidth="1"/>
    <col min="15" max="25" width="8.7109375" customWidth="1"/>
  </cols>
  <sheetData>
    <row r="1" spans="1:14" ht="27" customHeight="1" x14ac:dyDescent="0.25">
      <c r="A1" s="79" t="s">
        <v>71</v>
      </c>
      <c r="B1" s="79"/>
      <c r="C1" s="79"/>
      <c r="D1" s="79"/>
      <c r="E1" s="79"/>
      <c r="F1" s="79"/>
      <c r="N1" s="5"/>
    </row>
    <row r="2" spans="1:14" ht="14.25" customHeight="1" x14ac:dyDescent="0.25">
      <c r="A2" s="4" t="s">
        <v>0</v>
      </c>
      <c r="B2" s="74" t="s">
        <v>70</v>
      </c>
      <c r="C2" s="74"/>
      <c r="D2" s="74"/>
      <c r="E2" s="74"/>
      <c r="F2" s="74"/>
      <c r="N2" s="62" t="str">
        <f>N12</f>
        <v>The Golden Hotel</v>
      </c>
    </row>
    <row r="3" spans="1:14" ht="14.25" customHeight="1" x14ac:dyDescent="0.25">
      <c r="A3" s="4" t="s">
        <v>1</v>
      </c>
      <c r="B3" s="74" t="s">
        <v>79</v>
      </c>
      <c r="C3" s="74"/>
      <c r="D3" s="74"/>
      <c r="E3" s="74"/>
      <c r="F3" s="74"/>
      <c r="N3" s="7"/>
    </row>
    <row r="4" spans="1:14" ht="14.25" customHeight="1" x14ac:dyDescent="0.25">
      <c r="N4" s="8"/>
    </row>
    <row r="5" spans="1:14" ht="14.25" customHeight="1" x14ac:dyDescent="0.25">
      <c r="A5" t="s">
        <v>2</v>
      </c>
      <c r="B5" s="2">
        <f>B6</f>
        <v>45</v>
      </c>
      <c r="D5" t="s">
        <v>3</v>
      </c>
      <c r="E5" s="9">
        <v>500</v>
      </c>
      <c r="G5" s="10" t="s">
        <v>4</v>
      </c>
      <c r="H5" s="11">
        <f>'The Golden Hotel'!$D$74</f>
        <v>47950</v>
      </c>
      <c r="M5" t="str">
        <f t="shared" ref="M5:M13" si="0">A5</f>
        <v>Number of Virtual Users:</v>
      </c>
      <c r="N5" s="2">
        <f t="shared" ref="N5:N13" si="1">B5</f>
        <v>45</v>
      </c>
    </row>
    <row r="6" spans="1:14" ht="14.25" customHeight="1" x14ac:dyDescent="0.25">
      <c r="A6" t="s">
        <v>5</v>
      </c>
      <c r="B6" s="2">
        <v>45</v>
      </c>
      <c r="D6" t="s">
        <v>6</v>
      </c>
      <c r="E6" s="9">
        <v>500</v>
      </c>
      <c r="G6" s="12" t="s">
        <v>7</v>
      </c>
      <c r="H6" s="13">
        <f>'The Golden Hotel'!$B$65</f>
        <v>53459.527999999991</v>
      </c>
      <c r="M6" t="str">
        <f t="shared" si="0"/>
        <v>Number of In-Person Users:</v>
      </c>
      <c r="N6" s="2">
        <f t="shared" si="1"/>
        <v>45</v>
      </c>
    </row>
    <row r="7" spans="1:14" ht="14.25" customHeight="1" x14ac:dyDescent="0.25">
      <c r="A7" t="s">
        <v>8</v>
      </c>
      <c r="B7" s="2">
        <f>0.1*B6</f>
        <v>4.5</v>
      </c>
      <c r="D7" t="s">
        <v>9</v>
      </c>
      <c r="E7" s="9">
        <v>100</v>
      </c>
      <c r="G7" s="14" t="s">
        <v>10</v>
      </c>
      <c r="H7" s="15">
        <f>'The Golden Hotel'!$D$74-'The Golden Hotel'!$B$65</f>
        <v>-5509.5279999999912</v>
      </c>
      <c r="M7" t="str">
        <f t="shared" si="0"/>
        <v>Number of Family:</v>
      </c>
      <c r="N7" s="2">
        <f t="shared" si="1"/>
        <v>4.5</v>
      </c>
    </row>
    <row r="8" spans="1:14" ht="14.25" customHeight="1" x14ac:dyDescent="0.25">
      <c r="A8" t="s">
        <v>11</v>
      </c>
      <c r="B8" s="2">
        <v>10</v>
      </c>
      <c r="D8" t="s">
        <v>12</v>
      </c>
      <c r="E8" s="9">
        <v>0</v>
      </c>
      <c r="M8" t="str">
        <f t="shared" si="0"/>
        <v>Number of SES Members:</v>
      </c>
      <c r="N8" s="2">
        <f t="shared" si="1"/>
        <v>10</v>
      </c>
    </row>
    <row r="9" spans="1:14" ht="14.25" customHeight="1" x14ac:dyDescent="0.25">
      <c r="A9" t="s">
        <v>13</v>
      </c>
      <c r="B9" s="16">
        <v>0.1</v>
      </c>
      <c r="M9" t="str">
        <f t="shared" si="0"/>
        <v>Sales Tax Rate:</v>
      </c>
      <c r="N9" s="16">
        <f t="shared" si="1"/>
        <v>0.1</v>
      </c>
    </row>
    <row r="10" spans="1:14" ht="14.25" customHeight="1" x14ac:dyDescent="0.25">
      <c r="A10" t="s">
        <v>14</v>
      </c>
      <c r="B10" s="16">
        <v>0.24</v>
      </c>
      <c r="M10" t="str">
        <f t="shared" si="0"/>
        <v>Service Charge Rate:</v>
      </c>
      <c r="N10" s="16">
        <f t="shared" si="1"/>
        <v>0.24</v>
      </c>
    </row>
    <row r="11" spans="1:14" ht="14.25" customHeight="1" x14ac:dyDescent="0.25">
      <c r="F11" s="17"/>
      <c r="M11">
        <f t="shared" si="0"/>
        <v>0</v>
      </c>
      <c r="N11" s="2">
        <f t="shared" si="1"/>
        <v>0</v>
      </c>
    </row>
    <row r="12" spans="1:14" ht="14.25" customHeight="1" x14ac:dyDescent="0.25">
      <c r="A12" t="s">
        <v>15</v>
      </c>
      <c r="B12" s="81" t="s">
        <v>87</v>
      </c>
      <c r="C12" s="81"/>
      <c r="D12" s="81"/>
      <c r="F12" s="17"/>
      <c r="M12" t="str">
        <f t="shared" si="0"/>
        <v>Hotel:</v>
      </c>
      <c r="N12" s="1" t="str">
        <f t="shared" si="1"/>
        <v>The Golden Hotel</v>
      </c>
    </row>
    <row r="13" spans="1:14" ht="14.25" customHeight="1" x14ac:dyDescent="0.25">
      <c r="A13" t="s">
        <v>17</v>
      </c>
      <c r="B13" s="77">
        <v>329</v>
      </c>
      <c r="C13" s="77"/>
      <c r="D13" s="77"/>
      <c r="F13" s="17"/>
      <c r="M13" t="str">
        <f t="shared" si="0"/>
        <v>Room Rate:</v>
      </c>
      <c r="N13" s="2">
        <f t="shared" si="1"/>
        <v>329</v>
      </c>
    </row>
    <row r="14" spans="1:14" ht="14.25" customHeight="1" x14ac:dyDescent="0.25">
      <c r="A14" t="s">
        <v>18</v>
      </c>
      <c r="B14" s="78" t="s">
        <v>84</v>
      </c>
      <c r="C14" s="78"/>
      <c r="D14" s="78"/>
      <c r="E14" s="78"/>
      <c r="F14" s="78"/>
      <c r="N14" s="2"/>
    </row>
    <row r="15" spans="1:14" ht="14.25" customHeight="1" x14ac:dyDescent="0.25">
      <c r="B15" s="78"/>
      <c r="C15" s="78"/>
      <c r="D15" s="78"/>
      <c r="E15" s="78"/>
      <c r="F15" s="78"/>
      <c r="M15">
        <f>A15</f>
        <v>0</v>
      </c>
    </row>
    <row r="16" spans="1:14" ht="14.25" customHeight="1" x14ac:dyDescent="0.25">
      <c r="B16" s="78"/>
      <c r="C16" s="78"/>
      <c r="D16" s="78"/>
      <c r="E16" s="78"/>
      <c r="F16" s="78"/>
      <c r="M16">
        <f>A16</f>
        <v>0</v>
      </c>
    </row>
    <row r="17" spans="1:14" ht="14.25" customHeight="1" x14ac:dyDescent="0.25">
      <c r="B17" s="78"/>
      <c r="C17" s="78"/>
      <c r="D17" s="78"/>
      <c r="E17" s="78"/>
      <c r="F17" s="78"/>
      <c r="M17">
        <f>A17</f>
        <v>0</v>
      </c>
    </row>
    <row r="18" spans="1:14" ht="14.25" customHeight="1" x14ac:dyDescent="0.25">
      <c r="B18" s="78"/>
      <c r="C18" s="78"/>
      <c r="D18" s="78"/>
      <c r="E18" s="78"/>
      <c r="F18" s="78"/>
    </row>
    <row r="19" spans="1:14" ht="14.25" customHeight="1" x14ac:dyDescent="0.25">
      <c r="F19" s="17"/>
      <c r="N19" s="18">
        <f>$I$1</f>
        <v>0</v>
      </c>
    </row>
    <row r="20" spans="1:14" ht="14.25" customHeight="1" x14ac:dyDescent="0.25">
      <c r="A20" s="19" t="s">
        <v>19</v>
      </c>
      <c r="M20" s="72" t="s">
        <v>20</v>
      </c>
      <c r="N20" s="72"/>
    </row>
    <row r="21" spans="1:14" ht="14.25" customHeight="1" x14ac:dyDescent="0.25">
      <c r="A21" t="s">
        <v>21</v>
      </c>
      <c r="B21" t="s">
        <v>22</v>
      </c>
      <c r="C21" t="s">
        <v>23</v>
      </c>
      <c r="D21" t="s">
        <v>24</v>
      </c>
      <c r="E21" t="s">
        <v>25</v>
      </c>
      <c r="F21" t="s">
        <v>26</v>
      </c>
      <c r="M21" t="s">
        <v>21</v>
      </c>
      <c r="N21" s="20"/>
    </row>
    <row r="22" spans="1:14" ht="14.25" customHeight="1" x14ac:dyDescent="0.25">
      <c r="A22" t="s">
        <v>27</v>
      </c>
      <c r="B22" s="21">
        <f>4800/50/4</f>
        <v>24</v>
      </c>
      <c r="C22" s="21">
        <v>24</v>
      </c>
      <c r="D22" s="21">
        <v>24</v>
      </c>
      <c r="E22" s="21">
        <v>24</v>
      </c>
      <c r="F22" s="22">
        <f>SUM('The Golden Hotel'!$B22:$E22)</f>
        <v>96</v>
      </c>
      <c r="M22" t="s">
        <v>27</v>
      </c>
      <c r="N22" s="23">
        <f t="shared" ref="N22:N28" si="2">AVERAGE(B22:E22)*SUM($N$6,$N$8,$N$7)*4</f>
        <v>5712</v>
      </c>
    </row>
    <row r="23" spans="1:14" ht="14.25" customHeight="1" x14ac:dyDescent="0.25">
      <c r="A23" t="s">
        <v>28</v>
      </c>
      <c r="B23" s="21">
        <v>20</v>
      </c>
      <c r="C23" s="21">
        <v>20</v>
      </c>
      <c r="D23" s="21">
        <v>20</v>
      </c>
      <c r="E23" s="21">
        <v>20</v>
      </c>
      <c r="F23" s="22">
        <f>SUM('The Golden Hotel'!$B23:$E23)</f>
        <v>80</v>
      </c>
      <c r="M23" t="s">
        <v>28</v>
      </c>
      <c r="N23" s="23">
        <f t="shared" si="2"/>
        <v>4760</v>
      </c>
    </row>
    <row r="24" spans="1:14" ht="14.25" customHeight="1" x14ac:dyDescent="0.25">
      <c r="A24" t="s">
        <v>29</v>
      </c>
      <c r="B24" s="21">
        <v>40</v>
      </c>
      <c r="C24" s="21">
        <v>40</v>
      </c>
      <c r="D24" s="21">
        <v>40</v>
      </c>
      <c r="E24" s="21">
        <v>40</v>
      </c>
      <c r="F24" s="22">
        <f>SUM('The Golden Hotel'!$B24:$E24)</f>
        <v>160</v>
      </c>
      <c r="M24" t="s">
        <v>29</v>
      </c>
      <c r="N24" s="23">
        <f t="shared" si="2"/>
        <v>9520</v>
      </c>
    </row>
    <row r="25" spans="1:14" ht="14.25" customHeight="1" x14ac:dyDescent="0.25">
      <c r="A25" s="24" t="s">
        <v>30</v>
      </c>
      <c r="B25" s="25">
        <v>20</v>
      </c>
      <c r="C25" s="25">
        <v>20</v>
      </c>
      <c r="D25" s="25">
        <v>20</v>
      </c>
      <c r="E25" s="25">
        <v>20</v>
      </c>
      <c r="F25" s="26">
        <f>SUM('The Golden Hotel'!$B25:$E25)</f>
        <v>80</v>
      </c>
      <c r="M25" s="24" t="s">
        <v>30</v>
      </c>
      <c r="N25" s="23">
        <f t="shared" si="2"/>
        <v>4760</v>
      </c>
    </row>
    <row r="26" spans="1:14" ht="14.25" customHeight="1" x14ac:dyDescent="0.25">
      <c r="A26" s="27" t="s">
        <v>31</v>
      </c>
      <c r="B26" s="28">
        <f>SUM(B22:B25)*ServiceCharge</f>
        <v>24.96</v>
      </c>
      <c r="C26" s="28">
        <f>SUM(C22:C25)*ServiceCharge</f>
        <v>24.96</v>
      </c>
      <c r="D26" s="28">
        <f>SUM(D22:D25)*ServiceCharge</f>
        <v>24.96</v>
      </c>
      <c r="E26" s="28">
        <f>SUM(E22:E25)*ServiceCharge</f>
        <v>24.96</v>
      </c>
      <c r="F26" s="29">
        <f>SUM('The Golden Hotel'!$B26:$E26)</f>
        <v>99.84</v>
      </c>
      <c r="M26" s="27" t="s">
        <v>31</v>
      </c>
      <c r="N26" s="23">
        <f t="shared" si="2"/>
        <v>5940.4800000000005</v>
      </c>
    </row>
    <row r="27" spans="1:14" ht="14.25" customHeight="1" x14ac:dyDescent="0.25">
      <c r="A27" t="s">
        <v>32</v>
      </c>
      <c r="B27" s="21">
        <f>SUM(B22:B26)*TaxRate</f>
        <v>12.896000000000001</v>
      </c>
      <c r="C27" s="21">
        <f>SUM(C22:C26)*TaxRate</f>
        <v>12.896000000000001</v>
      </c>
      <c r="D27" s="21">
        <f>SUM(D22:D26)*TaxRate</f>
        <v>12.896000000000001</v>
      </c>
      <c r="E27" s="21">
        <f>SUM(E22:E26)*TaxRate</f>
        <v>12.896000000000001</v>
      </c>
      <c r="F27" s="22">
        <f>SUM('The Golden Hotel'!$B27:$E27)</f>
        <v>51.584000000000003</v>
      </c>
      <c r="M27" t="s">
        <v>32</v>
      </c>
      <c r="N27" s="23">
        <f t="shared" si="2"/>
        <v>3069.248</v>
      </c>
    </row>
    <row r="28" spans="1:14" ht="14.25" customHeight="1" x14ac:dyDescent="0.25">
      <c r="A28" s="30" t="s">
        <v>26</v>
      </c>
      <c r="B28" s="31">
        <f>SUBTOTAL(109,'The Golden Hotel'!$B$22:$B$27)</f>
        <v>141.85599999999999</v>
      </c>
      <c r="C28" s="31">
        <f>SUBTOTAL(109,'The Golden Hotel'!$C$22:$C$27)</f>
        <v>141.85599999999999</v>
      </c>
      <c r="D28" s="31">
        <f>SUBTOTAL(109,'The Golden Hotel'!$D$22:$D$27)</f>
        <v>141.85599999999999</v>
      </c>
      <c r="E28" s="31">
        <f>SUBTOTAL(109,'The Golden Hotel'!$E$22:$E$27)</f>
        <v>141.85599999999999</v>
      </c>
      <c r="F28" s="32">
        <f>SUBTOTAL(109,'The Golden Hotel'!$F$22:$F$27)</f>
        <v>567.42399999999998</v>
      </c>
      <c r="G28" s="21">
        <f>SUM(F22:F26)</f>
        <v>515.84</v>
      </c>
      <c r="H28" t="s">
        <v>33</v>
      </c>
      <c r="M28" s="30" t="s">
        <v>26</v>
      </c>
      <c r="N28" s="23">
        <f t="shared" si="2"/>
        <v>33761.727999999996</v>
      </c>
    </row>
    <row r="29" spans="1:14" ht="14.25" customHeight="1" x14ac:dyDescent="0.25">
      <c r="G29" s="21">
        <f>G28*SUM(NumInPersonUsers,NumFamily,NumSES)</f>
        <v>30692.480000000003</v>
      </c>
      <c r="H29" t="s">
        <v>34</v>
      </c>
    </row>
    <row r="30" spans="1:14" ht="14.25" customHeight="1" x14ac:dyDescent="0.25">
      <c r="N30" s="33">
        <f>$I$1</f>
        <v>0</v>
      </c>
    </row>
    <row r="31" spans="1:14" ht="14.25" customHeight="1" x14ac:dyDescent="0.25">
      <c r="A31" s="19" t="s">
        <v>35</v>
      </c>
      <c r="M31" s="19" t="s">
        <v>36</v>
      </c>
      <c r="N31" s="33">
        <f>$I$1</f>
        <v>0</v>
      </c>
    </row>
    <row r="32" spans="1:14" ht="14.25" customHeight="1" x14ac:dyDescent="0.25">
      <c r="A32" t="s">
        <v>21</v>
      </c>
      <c r="B32" t="s">
        <v>22</v>
      </c>
      <c r="C32" t="s">
        <v>23</v>
      </c>
      <c r="D32" t="s">
        <v>24</v>
      </c>
      <c r="E32" t="s">
        <v>25</v>
      </c>
      <c r="F32" t="s">
        <v>26</v>
      </c>
      <c r="M32" t="s">
        <v>21</v>
      </c>
      <c r="N32" s="20"/>
    </row>
    <row r="33" spans="1:14" ht="14.25" customHeight="1" x14ac:dyDescent="0.25">
      <c r="A33" t="s">
        <v>37</v>
      </c>
      <c r="B33" s="21">
        <v>2000</v>
      </c>
      <c r="C33" s="21">
        <v>2500</v>
      </c>
      <c r="D33" s="21">
        <v>2500</v>
      </c>
      <c r="E33" s="21">
        <v>2500</v>
      </c>
      <c r="F33" s="22">
        <f>SUM('The Golden Hotel'!$B33:$E33)</f>
        <v>9500</v>
      </c>
      <c r="M33" t="s">
        <v>37</v>
      </c>
      <c r="N33" s="34">
        <f t="shared" ref="N33:N43" si="3">F33</f>
        <v>9500</v>
      </c>
    </row>
    <row r="34" spans="1:14" ht="14.25" customHeight="1" x14ac:dyDescent="0.25">
      <c r="A34" t="s">
        <v>38</v>
      </c>
      <c r="B34" s="21">
        <v>600</v>
      </c>
      <c r="C34" s="21">
        <v>600</v>
      </c>
      <c r="D34" s="21">
        <v>600</v>
      </c>
      <c r="E34" s="21">
        <v>600</v>
      </c>
      <c r="F34" s="22">
        <f>SUM('The Golden Hotel'!$B34:$E34)</f>
        <v>2400</v>
      </c>
      <c r="M34" t="s">
        <v>38</v>
      </c>
      <c r="N34" s="34">
        <f t="shared" si="3"/>
        <v>2400</v>
      </c>
    </row>
    <row r="35" spans="1:14" ht="14.25" customHeight="1" x14ac:dyDescent="0.25">
      <c r="A35" t="s">
        <v>39</v>
      </c>
      <c r="B35" s="21"/>
      <c r="C35" s="21"/>
      <c r="D35" s="21"/>
      <c r="E35" s="21"/>
      <c r="F35" s="22">
        <f>SUM('The Golden Hotel'!$B35:$E35)</f>
        <v>0</v>
      </c>
      <c r="M35" t="s">
        <v>39</v>
      </c>
      <c r="N35" s="34">
        <f t="shared" si="3"/>
        <v>0</v>
      </c>
    </row>
    <row r="36" spans="1:14" ht="14.25" customHeight="1" x14ac:dyDescent="0.25">
      <c r="A36" t="s">
        <v>40</v>
      </c>
      <c r="B36" s="21"/>
      <c r="C36" s="21"/>
      <c r="D36" s="21"/>
      <c r="E36" s="21"/>
      <c r="F36" s="22">
        <f>SUM('The Golden Hotel'!$B36:$E36)</f>
        <v>0</v>
      </c>
      <c r="M36" t="s">
        <v>40</v>
      </c>
      <c r="N36" s="34">
        <f t="shared" si="3"/>
        <v>0</v>
      </c>
    </row>
    <row r="37" spans="1:14" ht="14.25" customHeight="1" x14ac:dyDescent="0.25">
      <c r="A37" t="s">
        <v>41</v>
      </c>
      <c r="B37" s="21">
        <v>200</v>
      </c>
      <c r="C37" s="21">
        <v>200</v>
      </c>
      <c r="D37" s="21">
        <v>200</v>
      </c>
      <c r="E37" s="21">
        <v>200</v>
      </c>
      <c r="F37" s="22">
        <f>SUM('The Golden Hotel'!$B37:$E37)</f>
        <v>800</v>
      </c>
      <c r="M37" t="s">
        <v>41</v>
      </c>
      <c r="N37" s="34">
        <f t="shared" si="3"/>
        <v>800</v>
      </c>
    </row>
    <row r="38" spans="1:14" ht="14.25" customHeight="1" x14ac:dyDescent="0.25">
      <c r="A38" t="s">
        <v>42</v>
      </c>
      <c r="B38" s="21"/>
      <c r="C38" s="21"/>
      <c r="D38" s="21"/>
      <c r="E38" s="21"/>
      <c r="F38" s="22">
        <f>SUM('The Golden Hotel'!$B38:$E38)</f>
        <v>0</v>
      </c>
      <c r="M38" t="s">
        <v>42</v>
      </c>
      <c r="N38" s="34">
        <f t="shared" si="3"/>
        <v>0</v>
      </c>
    </row>
    <row r="39" spans="1:14" ht="14.25" customHeight="1" x14ac:dyDescent="0.25">
      <c r="A39" t="s">
        <v>43</v>
      </c>
      <c r="B39" s="21"/>
      <c r="C39" s="21"/>
      <c r="D39" s="21"/>
      <c r="E39" s="21"/>
      <c r="F39" s="22">
        <f>SUM('The Golden Hotel'!$B39:$E39)</f>
        <v>0</v>
      </c>
      <c r="M39" t="s">
        <v>43</v>
      </c>
      <c r="N39" s="34">
        <f t="shared" si="3"/>
        <v>0</v>
      </c>
    </row>
    <row r="40" spans="1:14" ht="14.25" customHeight="1" x14ac:dyDescent="0.25">
      <c r="A40" s="24" t="s">
        <v>44</v>
      </c>
      <c r="B40" s="25"/>
      <c r="C40" s="25"/>
      <c r="D40" s="25"/>
      <c r="E40" s="25"/>
      <c r="F40" s="26">
        <f>SUM('The Golden Hotel'!$B40:$E40)</f>
        <v>0</v>
      </c>
      <c r="M40" s="24" t="s">
        <v>44</v>
      </c>
      <c r="N40" s="34">
        <f t="shared" si="3"/>
        <v>0</v>
      </c>
    </row>
    <row r="41" spans="1:14" ht="14.25" customHeight="1" x14ac:dyDescent="0.25">
      <c r="A41" s="27" t="s">
        <v>31</v>
      </c>
      <c r="B41" s="28">
        <f>SUM(B33:B40)*ServiceCharge</f>
        <v>672</v>
      </c>
      <c r="C41" s="28">
        <f>SUM(C33:C40)*ServiceCharge</f>
        <v>792</v>
      </c>
      <c r="D41" s="28">
        <f>SUM(D33:D40)*ServiceCharge</f>
        <v>792</v>
      </c>
      <c r="E41" s="28">
        <f>SUM(E33:E40)*ServiceCharge</f>
        <v>792</v>
      </c>
      <c r="F41" s="29">
        <f>SUM('The Golden Hotel'!$B41:$E41)</f>
        <v>3048</v>
      </c>
      <c r="M41" s="27" t="s">
        <v>31</v>
      </c>
      <c r="N41" s="34">
        <f t="shared" si="3"/>
        <v>3048</v>
      </c>
    </row>
    <row r="42" spans="1:14" ht="14.25" customHeight="1" x14ac:dyDescent="0.25">
      <c r="A42" t="s">
        <v>32</v>
      </c>
      <c r="B42" s="21">
        <f>SUM(B33:B41)*TaxRate</f>
        <v>347.20000000000005</v>
      </c>
      <c r="C42" s="21">
        <f>SUM(C33:C41)*TaxRate</f>
        <v>409.20000000000005</v>
      </c>
      <c r="D42" s="21">
        <f>SUM(D33:D41)*TaxRate</f>
        <v>409.20000000000005</v>
      </c>
      <c r="E42" s="21">
        <f>SUM(E33:E41)*TaxRate</f>
        <v>409.20000000000005</v>
      </c>
      <c r="F42" s="22">
        <f>SUM('The Golden Hotel'!$B42:$E42)</f>
        <v>1574.8000000000002</v>
      </c>
      <c r="M42" t="s">
        <v>32</v>
      </c>
      <c r="N42" s="34">
        <f t="shared" si="3"/>
        <v>1574.8000000000002</v>
      </c>
    </row>
    <row r="43" spans="1:14" ht="14.25" customHeight="1" x14ac:dyDescent="0.25">
      <c r="A43" s="30" t="s">
        <v>26</v>
      </c>
      <c r="B43" s="31">
        <f>SUBTOTAL(109,'The Golden Hotel'!$B$33:$B$42)</f>
        <v>3819.2</v>
      </c>
      <c r="C43" s="31">
        <f>SUBTOTAL(109,'The Golden Hotel'!$C$33:$C$42)</f>
        <v>4501.2</v>
      </c>
      <c r="D43" s="31">
        <f>SUBTOTAL(109,'The Golden Hotel'!$D$33:$D$42)</f>
        <v>4501.2</v>
      </c>
      <c r="E43" s="31">
        <f>SUBTOTAL(109,'The Golden Hotel'!$E$33:$E$42)</f>
        <v>4501.2</v>
      </c>
      <c r="F43" s="32">
        <f>SUBTOTAL(109,'The Golden Hotel'!$F$33:$F$42)</f>
        <v>17322.8</v>
      </c>
      <c r="M43" s="30" t="s">
        <v>26</v>
      </c>
      <c r="N43" s="34">
        <f t="shared" si="3"/>
        <v>17322.8</v>
      </c>
    </row>
    <row r="44" spans="1:14" ht="14.25" customHeight="1" x14ac:dyDescent="0.25">
      <c r="B44" s="21"/>
      <c r="C44" s="21"/>
      <c r="D44" s="21"/>
      <c r="E44" s="21"/>
      <c r="F44" s="21"/>
    </row>
    <row r="45" spans="1:14" ht="14.25" customHeight="1" x14ac:dyDescent="0.25"/>
    <row r="46" spans="1:14" ht="14.25" customHeight="1" x14ac:dyDescent="0.25">
      <c r="A46" s="19" t="s">
        <v>45</v>
      </c>
      <c r="M46" s="19" t="s">
        <v>45</v>
      </c>
    </row>
    <row r="47" spans="1:14" ht="14.25" customHeight="1" x14ac:dyDescent="0.25">
      <c r="A47" t="s">
        <v>21</v>
      </c>
      <c r="B47" t="s">
        <v>46</v>
      </c>
      <c r="C47" t="s">
        <v>47</v>
      </c>
      <c r="D47" t="s">
        <v>26</v>
      </c>
      <c r="M47" t="s">
        <v>21</v>
      </c>
      <c r="N47" s="20"/>
    </row>
    <row r="48" spans="1:14" ht="14.25" customHeight="1" x14ac:dyDescent="0.25">
      <c r="A48" t="s">
        <v>48</v>
      </c>
      <c r="B48" s="21">
        <f>0.03*FeeVirtual</f>
        <v>15</v>
      </c>
      <c r="C48">
        <f>NumVirtualUsers</f>
        <v>45</v>
      </c>
      <c r="D48" s="22">
        <f>'The Golden Hotel'!$B48*'The Golden Hotel'!$C48</f>
        <v>675</v>
      </c>
      <c r="M48" t="s">
        <v>48</v>
      </c>
      <c r="N48" s="34">
        <f>D48</f>
        <v>675</v>
      </c>
    </row>
    <row r="49" spans="1:14" ht="14.25" customHeight="1" x14ac:dyDescent="0.25">
      <c r="A49" t="s">
        <v>49</v>
      </c>
      <c r="B49" s="21">
        <f>0.03*FeeInPerson</f>
        <v>15</v>
      </c>
      <c r="C49">
        <f>NumInPersonUsers-5</f>
        <v>40</v>
      </c>
      <c r="D49" s="22">
        <f>'The Golden Hotel'!$B49*'The Golden Hotel'!$C49</f>
        <v>600</v>
      </c>
      <c r="M49" t="s">
        <v>49</v>
      </c>
      <c r="N49" s="34">
        <f>D49</f>
        <v>600</v>
      </c>
    </row>
    <row r="50" spans="1:14" ht="14.25" customHeight="1" x14ac:dyDescent="0.25">
      <c r="A50" t="s">
        <v>50</v>
      </c>
      <c r="B50" s="21">
        <v>20</v>
      </c>
      <c r="C50">
        <f>NumInPersonUsers+NumSES</f>
        <v>55</v>
      </c>
      <c r="D50" s="22">
        <f>'The Golden Hotel'!$B50*'The Golden Hotel'!$C50</f>
        <v>1100</v>
      </c>
      <c r="M50" t="s">
        <v>50</v>
      </c>
      <c r="N50" s="34">
        <f>D50</f>
        <v>1100</v>
      </c>
    </row>
    <row r="51" spans="1:14" ht="14.25" customHeight="1" x14ac:dyDescent="0.25">
      <c r="A51" t="s">
        <v>51</v>
      </c>
      <c r="B51" s="21">
        <f>E8</f>
        <v>0</v>
      </c>
      <c r="C51">
        <v>4</v>
      </c>
      <c r="D51" s="22">
        <f>LodgeBreck!$B51*LodgeBreck!$C51</f>
        <v>0</v>
      </c>
      <c r="M51" t="s">
        <v>51</v>
      </c>
      <c r="N51" s="34">
        <f>D51</f>
        <v>0</v>
      </c>
    </row>
    <row r="52" spans="1:14" ht="14.25" customHeight="1" x14ac:dyDescent="0.25">
      <c r="B52" s="21"/>
      <c r="D52" s="22">
        <f>'The Golden Hotel'!$B52*'The Golden Hotel'!$C52</f>
        <v>0</v>
      </c>
      <c r="N52" s="34">
        <f>AVERAGE(B52:E52)</f>
        <v>0</v>
      </c>
    </row>
    <row r="53" spans="1:14" ht="14.25" customHeight="1" x14ac:dyDescent="0.25">
      <c r="B53" s="21"/>
      <c r="D53" s="22">
        <f>'The Golden Hotel'!$B53*'The Golden Hotel'!$C53</f>
        <v>0</v>
      </c>
    </row>
    <row r="54" spans="1:14" ht="14.25" customHeight="1" x14ac:dyDescent="0.25">
      <c r="A54" s="30" t="s">
        <v>26</v>
      </c>
      <c r="B54" s="31"/>
      <c r="C54" s="30"/>
      <c r="D54" s="32">
        <f>SUBTOTAL(109,'The Golden Hotel'!$D$48:$D$53)</f>
        <v>2375</v>
      </c>
      <c r="M54" s="30" t="s">
        <v>26</v>
      </c>
      <c r="N54" s="34">
        <f>D54</f>
        <v>2375</v>
      </c>
    </row>
    <row r="55" spans="1:14" ht="14.25" customHeight="1" x14ac:dyDescent="0.25">
      <c r="A55" s="35" t="s">
        <v>52</v>
      </c>
      <c r="M55" s="35" t="s">
        <v>52</v>
      </c>
    </row>
    <row r="56" spans="1:14" ht="14.25" customHeight="1" x14ac:dyDescent="0.25">
      <c r="A56" s="35" t="s">
        <v>53</v>
      </c>
      <c r="M56" s="35" t="s">
        <v>53</v>
      </c>
    </row>
    <row r="57" spans="1:14" ht="14.25" customHeight="1" x14ac:dyDescent="0.25"/>
    <row r="58" spans="1:14" ht="14.25" customHeight="1" x14ac:dyDescent="0.25">
      <c r="A58" s="19" t="s">
        <v>54</v>
      </c>
      <c r="M58" s="19" t="s">
        <v>54</v>
      </c>
    </row>
    <row r="59" spans="1:14" ht="14.25" customHeight="1" x14ac:dyDescent="0.25">
      <c r="A59" s="36" t="s">
        <v>21</v>
      </c>
      <c r="B59" s="21" t="s">
        <v>55</v>
      </c>
      <c r="M59" s="36" t="s">
        <v>21</v>
      </c>
      <c r="N59" s="36"/>
    </row>
    <row r="60" spans="1:14" ht="14.25" customHeight="1" x14ac:dyDescent="0.25">
      <c r="A60" s="36" t="s">
        <v>56</v>
      </c>
      <c r="B60" s="21">
        <f>'The Golden Hotel'!$F$28*NumInPersonUsers</f>
        <v>25534.079999999998</v>
      </c>
      <c r="M60" s="36" t="s">
        <v>56</v>
      </c>
      <c r="N60" s="37">
        <f t="shared" ref="N60:N65" si="4">B60</f>
        <v>25534.079999999998</v>
      </c>
    </row>
    <row r="61" spans="1:14" ht="14.25" customHeight="1" x14ac:dyDescent="0.25">
      <c r="A61" s="36" t="s">
        <v>57</v>
      </c>
      <c r="B61" s="21">
        <f>'The Golden Hotel'!$F$28*NumFamily</f>
        <v>2553.4079999999999</v>
      </c>
      <c r="M61" s="36" t="s">
        <v>57</v>
      </c>
      <c r="N61" s="37">
        <f t="shared" si="4"/>
        <v>2553.4079999999999</v>
      </c>
    </row>
    <row r="62" spans="1:14" ht="14.25" customHeight="1" x14ac:dyDescent="0.25">
      <c r="A62" s="38" t="s">
        <v>58</v>
      </c>
      <c r="B62" s="39">
        <f>'The Golden Hotel'!$F$28*NumSES</f>
        <v>5674.24</v>
      </c>
      <c r="M62" s="38" t="s">
        <v>58</v>
      </c>
      <c r="N62" s="37">
        <f t="shared" si="4"/>
        <v>5674.24</v>
      </c>
    </row>
    <row r="63" spans="1:14" ht="14.25" customHeight="1" x14ac:dyDescent="0.25">
      <c r="A63" s="40" t="s">
        <v>59</v>
      </c>
      <c r="B63" s="41">
        <f>SUM(B60:B62)</f>
        <v>33761.727999999996</v>
      </c>
      <c r="M63" s="40" t="s">
        <v>59</v>
      </c>
      <c r="N63" s="37">
        <f t="shared" si="4"/>
        <v>33761.727999999996</v>
      </c>
    </row>
    <row r="64" spans="1:14" ht="14.25" customHeight="1" x14ac:dyDescent="0.25">
      <c r="A64" s="40" t="s">
        <v>60</v>
      </c>
      <c r="B64" s="41">
        <f>'The Golden Hotel'!$F$43+'The Golden Hotel'!$D$54</f>
        <v>19697.8</v>
      </c>
      <c r="M64" s="40" t="s">
        <v>60</v>
      </c>
      <c r="N64" s="37">
        <f t="shared" si="4"/>
        <v>19697.8</v>
      </c>
    </row>
    <row r="65" spans="1:14" ht="14.25" customHeight="1" x14ac:dyDescent="0.25">
      <c r="A65" s="42" t="s">
        <v>61</v>
      </c>
      <c r="B65" s="43">
        <f>SUM(B63:B64)</f>
        <v>53459.527999999991</v>
      </c>
      <c r="C65" s="21">
        <f>'The Golden Hotel'!$B$65/SUM(NumVirtualUsers,NumInPersonUsers,NumSES)</f>
        <v>534.59527999999989</v>
      </c>
      <c r="D65" t="s">
        <v>62</v>
      </c>
      <c r="M65" s="42" t="s">
        <v>61</v>
      </c>
      <c r="N65" s="37">
        <f t="shared" si="4"/>
        <v>53459.527999999991</v>
      </c>
    </row>
    <row r="66" spans="1:14" ht="14.25" customHeight="1" x14ac:dyDescent="0.25">
      <c r="B66" s="44"/>
      <c r="C66" s="21">
        <f>'The Golden Hotel'!$B$65/SUM(NumInPersonUsers,NumSES)</f>
        <v>971.99141818181806</v>
      </c>
      <c r="D66" t="s">
        <v>63</v>
      </c>
    </row>
    <row r="67" spans="1:14" ht="14.25" customHeight="1" x14ac:dyDescent="0.25">
      <c r="B67" s="44"/>
    </row>
    <row r="68" spans="1:14" ht="14.25" customHeight="1" x14ac:dyDescent="0.25">
      <c r="A68" s="19" t="s">
        <v>4</v>
      </c>
      <c r="M68" s="19" t="s">
        <v>4</v>
      </c>
    </row>
    <row r="69" spans="1:14" ht="14.25" customHeight="1" x14ac:dyDescent="0.25">
      <c r="A69" t="s">
        <v>21</v>
      </c>
      <c r="B69" t="s">
        <v>64</v>
      </c>
      <c r="C69" t="s">
        <v>47</v>
      </c>
      <c r="D69" t="s">
        <v>4</v>
      </c>
      <c r="M69" t="s">
        <v>21</v>
      </c>
      <c r="N69" s="36" t="str">
        <f>B69</f>
        <v>Fee</v>
      </c>
    </row>
    <row r="70" spans="1:14" ht="14.25" customHeight="1" x14ac:dyDescent="0.25">
      <c r="A70" t="s">
        <v>65</v>
      </c>
      <c r="B70" s="21">
        <f>FeeVirtual</f>
        <v>500</v>
      </c>
      <c r="C70">
        <f>NumVirtualUsers</f>
        <v>45</v>
      </c>
      <c r="D70" s="21">
        <f>'The Golden Hotel'!$C70*'The Golden Hotel'!$B70</f>
        <v>22500</v>
      </c>
      <c r="M70" t="s">
        <v>65</v>
      </c>
      <c r="N70" s="37">
        <f>D70</f>
        <v>22500</v>
      </c>
    </row>
    <row r="71" spans="1:14" ht="14.25" customHeight="1" x14ac:dyDescent="0.25">
      <c r="A71" t="s">
        <v>66</v>
      </c>
      <c r="B71" s="21">
        <f>FeeInPerson</f>
        <v>500</v>
      </c>
      <c r="C71">
        <f>NumInPersonUsers-5</f>
        <v>40</v>
      </c>
      <c r="D71" s="21">
        <f>'The Golden Hotel'!$C71*'The Golden Hotel'!$B71</f>
        <v>20000</v>
      </c>
      <c r="M71" t="s">
        <v>66</v>
      </c>
      <c r="N71" s="37">
        <f>D71</f>
        <v>20000</v>
      </c>
    </row>
    <row r="72" spans="1:14" ht="14.25" customHeight="1" x14ac:dyDescent="0.25">
      <c r="A72" t="s">
        <v>67</v>
      </c>
      <c r="B72" s="21">
        <f>FeeFamily</f>
        <v>100</v>
      </c>
      <c r="C72">
        <f>NumFamily</f>
        <v>4.5</v>
      </c>
      <c r="D72" s="21">
        <f>'The Golden Hotel'!$C72*'The Golden Hotel'!$B72</f>
        <v>450</v>
      </c>
      <c r="M72" t="s">
        <v>67</v>
      </c>
      <c r="N72" s="37">
        <f>D72</f>
        <v>450</v>
      </c>
    </row>
    <row r="73" spans="1:14" ht="14.25" customHeight="1" x14ac:dyDescent="0.25">
      <c r="A73" t="s">
        <v>68</v>
      </c>
      <c r="B73" s="21">
        <f>FeeInPerson</f>
        <v>500</v>
      </c>
      <c r="C73">
        <f>NumSES</f>
        <v>10</v>
      </c>
      <c r="D73" s="21">
        <f>'The Golden Hotel'!$C73*'The Golden Hotel'!$B73</f>
        <v>5000</v>
      </c>
      <c r="M73" t="s">
        <v>68</v>
      </c>
      <c r="N73" s="37">
        <f>D73</f>
        <v>5000</v>
      </c>
    </row>
    <row r="74" spans="1:14" ht="14.25" customHeight="1" x14ac:dyDescent="0.25">
      <c r="A74" s="30" t="s">
        <v>26</v>
      </c>
      <c r="B74" s="30"/>
      <c r="C74" s="30"/>
      <c r="D74" s="31">
        <f>SUBTOTAL(109,'The Golden Hotel'!$D$70:$D$73)</f>
        <v>47950</v>
      </c>
      <c r="M74" s="30" t="s">
        <v>26</v>
      </c>
      <c r="N74" s="37">
        <f>D74</f>
        <v>47950</v>
      </c>
    </row>
    <row r="75" spans="1:14" ht="14.25" customHeight="1" x14ac:dyDescent="0.25">
      <c r="A75" s="35" t="s">
        <v>52</v>
      </c>
      <c r="M75" s="35" t="s">
        <v>52</v>
      </c>
      <c r="N75" s="36">
        <f>B75</f>
        <v>0</v>
      </c>
    </row>
    <row r="76" spans="1:14" ht="14.25" customHeight="1" x14ac:dyDescent="0.25">
      <c r="N76" s="36">
        <f>B76</f>
        <v>0</v>
      </c>
    </row>
    <row r="77" spans="1:14" ht="14.25" customHeight="1" x14ac:dyDescent="0.25">
      <c r="N77" s="36">
        <f>B77</f>
        <v>0</v>
      </c>
    </row>
    <row r="78" spans="1:14" ht="14.25" customHeight="1" x14ac:dyDescent="0.25">
      <c r="A78" s="14" t="s">
        <v>10</v>
      </c>
      <c r="B78" s="15">
        <f>'The Golden Hotel'!$D$74-'The Golden Hotel'!$B$65</f>
        <v>-5509.5279999999912</v>
      </c>
      <c r="M78" s="14" t="s">
        <v>10</v>
      </c>
      <c r="N78" s="37">
        <f>N74-N65</f>
        <v>-5509.5279999999912</v>
      </c>
    </row>
    <row r="79" spans="1:14" ht="14.25" customHeight="1" x14ac:dyDescent="0.25"/>
    <row r="80" spans="1:14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  <row r="101" ht="14.25" customHeight="1" x14ac:dyDescent="0.25"/>
    <row r="102" ht="14.25" customHeight="1" x14ac:dyDescent="0.25"/>
    <row r="103" ht="14.25" customHeight="1" x14ac:dyDescent="0.25"/>
    <row r="104" ht="14.25" customHeight="1" x14ac:dyDescent="0.25"/>
    <row r="105" ht="14.25" customHeight="1" x14ac:dyDescent="0.25"/>
    <row r="106" ht="14.25" customHeight="1" x14ac:dyDescent="0.25"/>
    <row r="107" ht="14.25" customHeight="1" x14ac:dyDescent="0.25"/>
    <row r="108" ht="14.25" customHeight="1" x14ac:dyDescent="0.25"/>
    <row r="109" ht="14.25" customHeight="1" x14ac:dyDescent="0.25"/>
    <row r="110" ht="14.25" customHeight="1" x14ac:dyDescent="0.25"/>
    <row r="111" ht="14.25" customHeight="1" x14ac:dyDescent="0.25"/>
    <row r="112" ht="14.25" customHeight="1" x14ac:dyDescent="0.25"/>
    <row r="113" ht="14.25" customHeight="1" x14ac:dyDescent="0.25"/>
    <row r="114" ht="14.25" customHeight="1" x14ac:dyDescent="0.25"/>
    <row r="115" ht="14.25" customHeight="1" x14ac:dyDescent="0.25"/>
    <row r="116" ht="14.25" customHeight="1" x14ac:dyDescent="0.25"/>
    <row r="117" ht="14.25" customHeight="1" x14ac:dyDescent="0.25"/>
    <row r="118" ht="14.25" customHeight="1" x14ac:dyDescent="0.25"/>
    <row r="119" ht="14.25" customHeight="1" x14ac:dyDescent="0.25"/>
    <row r="120" ht="14.25" customHeight="1" x14ac:dyDescent="0.25"/>
    <row r="121" ht="14.25" customHeight="1" x14ac:dyDescent="0.25"/>
    <row r="122" ht="14.25" customHeight="1" x14ac:dyDescent="0.25"/>
    <row r="123" ht="14.25" customHeight="1" x14ac:dyDescent="0.25"/>
    <row r="124" ht="14.25" customHeight="1" x14ac:dyDescent="0.25"/>
    <row r="125" ht="14.25" customHeight="1" x14ac:dyDescent="0.25"/>
    <row r="126" ht="14.25" customHeight="1" x14ac:dyDescent="0.25"/>
    <row r="127" ht="14.25" customHeight="1" x14ac:dyDescent="0.25"/>
    <row r="128" ht="14.25" customHeight="1" x14ac:dyDescent="0.25"/>
    <row r="129" ht="14.25" customHeight="1" x14ac:dyDescent="0.25"/>
    <row r="130" ht="14.25" customHeight="1" x14ac:dyDescent="0.25"/>
    <row r="131" ht="14.25" customHeight="1" x14ac:dyDescent="0.25"/>
    <row r="132" ht="14.25" customHeight="1" x14ac:dyDescent="0.25"/>
    <row r="133" ht="14.25" customHeight="1" x14ac:dyDescent="0.25"/>
    <row r="134" ht="14.25" customHeight="1" x14ac:dyDescent="0.25"/>
    <row r="135" ht="14.25" customHeight="1" x14ac:dyDescent="0.25"/>
    <row r="136" ht="14.25" customHeight="1" x14ac:dyDescent="0.25"/>
    <row r="137" ht="14.25" customHeight="1" x14ac:dyDescent="0.25"/>
    <row r="138" ht="14.25" customHeight="1" x14ac:dyDescent="0.25"/>
    <row r="139" ht="14.25" customHeight="1" x14ac:dyDescent="0.25"/>
    <row r="140" ht="14.25" customHeight="1" x14ac:dyDescent="0.25"/>
    <row r="141" ht="14.25" customHeight="1" x14ac:dyDescent="0.25"/>
    <row r="142" ht="14.25" customHeight="1" x14ac:dyDescent="0.25"/>
    <row r="143" ht="14.25" customHeight="1" x14ac:dyDescent="0.25"/>
    <row r="144" ht="14.25" customHeight="1" x14ac:dyDescent="0.25"/>
    <row r="145" ht="14.25" customHeight="1" x14ac:dyDescent="0.25"/>
    <row r="146" ht="14.25" customHeight="1" x14ac:dyDescent="0.25"/>
    <row r="147" ht="14.25" customHeight="1" x14ac:dyDescent="0.25"/>
    <row r="148" ht="14.25" customHeight="1" x14ac:dyDescent="0.25"/>
    <row r="149" ht="14.25" customHeight="1" x14ac:dyDescent="0.25"/>
    <row r="150" ht="14.25" customHeight="1" x14ac:dyDescent="0.25"/>
    <row r="151" ht="14.25" customHeight="1" x14ac:dyDescent="0.25"/>
    <row r="152" ht="14.25" customHeight="1" x14ac:dyDescent="0.25"/>
    <row r="153" ht="14.25" customHeight="1" x14ac:dyDescent="0.25"/>
    <row r="154" ht="14.25" customHeight="1" x14ac:dyDescent="0.25"/>
    <row r="155" ht="14.25" customHeight="1" x14ac:dyDescent="0.25"/>
    <row r="156" ht="14.25" customHeight="1" x14ac:dyDescent="0.25"/>
    <row r="157" ht="14.25" customHeight="1" x14ac:dyDescent="0.25"/>
    <row r="158" ht="14.25" customHeight="1" x14ac:dyDescent="0.25"/>
    <row r="159" ht="14.25" customHeight="1" x14ac:dyDescent="0.25"/>
    <row r="160" ht="14.25" customHeight="1" x14ac:dyDescent="0.25"/>
    <row r="161" ht="14.25" customHeight="1" x14ac:dyDescent="0.25"/>
    <row r="162" ht="14.25" customHeight="1" x14ac:dyDescent="0.25"/>
    <row r="163" ht="14.25" customHeight="1" x14ac:dyDescent="0.25"/>
    <row r="164" ht="14.25" customHeight="1" x14ac:dyDescent="0.25"/>
    <row r="165" ht="14.25" customHeight="1" x14ac:dyDescent="0.25"/>
    <row r="166" ht="14.25" customHeight="1" x14ac:dyDescent="0.25"/>
    <row r="167" ht="14.25" customHeight="1" x14ac:dyDescent="0.25"/>
    <row r="168" ht="14.25" customHeight="1" x14ac:dyDescent="0.25"/>
    <row r="169" ht="14.25" customHeight="1" x14ac:dyDescent="0.25"/>
    <row r="170" ht="14.25" customHeight="1" x14ac:dyDescent="0.25"/>
    <row r="171" ht="14.25" customHeight="1" x14ac:dyDescent="0.25"/>
    <row r="172" ht="14.25" customHeight="1" x14ac:dyDescent="0.25"/>
    <row r="173" ht="14.25" customHeight="1" x14ac:dyDescent="0.25"/>
    <row r="174" ht="14.25" customHeight="1" x14ac:dyDescent="0.25"/>
    <row r="175" ht="14.25" customHeight="1" x14ac:dyDescent="0.25"/>
    <row r="176" ht="14.25" customHeight="1" x14ac:dyDescent="0.25"/>
    <row r="177" ht="14.25" customHeight="1" x14ac:dyDescent="0.25"/>
    <row r="178" ht="14.25" customHeight="1" x14ac:dyDescent="0.25"/>
    <row r="179" ht="14.25" customHeight="1" x14ac:dyDescent="0.25"/>
    <row r="180" ht="14.25" customHeight="1" x14ac:dyDescent="0.25"/>
    <row r="181" ht="14.25" customHeight="1" x14ac:dyDescent="0.25"/>
    <row r="182" ht="14.25" customHeight="1" x14ac:dyDescent="0.25"/>
    <row r="183" ht="14.25" customHeight="1" x14ac:dyDescent="0.25"/>
    <row r="184" ht="14.25" customHeight="1" x14ac:dyDescent="0.25"/>
    <row r="185" ht="14.25" customHeight="1" x14ac:dyDescent="0.25"/>
    <row r="186" ht="14.25" customHeight="1" x14ac:dyDescent="0.25"/>
    <row r="187" ht="14.25" customHeight="1" x14ac:dyDescent="0.25"/>
    <row r="188" ht="14.25" customHeight="1" x14ac:dyDescent="0.25"/>
    <row r="189" ht="14.25" customHeight="1" x14ac:dyDescent="0.25"/>
    <row r="190" ht="14.25" customHeight="1" x14ac:dyDescent="0.25"/>
    <row r="191" ht="14.25" customHeight="1" x14ac:dyDescent="0.25"/>
    <row r="192" ht="14.25" customHeight="1" x14ac:dyDescent="0.25"/>
    <row r="193" ht="14.25" customHeight="1" x14ac:dyDescent="0.25"/>
    <row r="194" ht="14.25" customHeight="1" x14ac:dyDescent="0.25"/>
    <row r="195" ht="14.25" customHeight="1" x14ac:dyDescent="0.25"/>
    <row r="196" ht="14.25" customHeight="1" x14ac:dyDescent="0.25"/>
    <row r="197" ht="14.25" customHeight="1" x14ac:dyDescent="0.25"/>
    <row r="198" ht="14.25" customHeight="1" x14ac:dyDescent="0.25"/>
    <row r="199" ht="14.25" customHeight="1" x14ac:dyDescent="0.25"/>
    <row r="200" ht="14.25" customHeight="1" x14ac:dyDescent="0.25"/>
    <row r="201" ht="14.25" customHeight="1" x14ac:dyDescent="0.25"/>
    <row r="202" ht="14.25" customHeight="1" x14ac:dyDescent="0.25"/>
    <row r="203" ht="14.25" customHeight="1" x14ac:dyDescent="0.25"/>
    <row r="204" ht="14.25" customHeight="1" x14ac:dyDescent="0.25"/>
    <row r="205" ht="14.25" customHeight="1" x14ac:dyDescent="0.25"/>
    <row r="206" ht="14.25" customHeight="1" x14ac:dyDescent="0.25"/>
    <row r="207" ht="14.25" customHeight="1" x14ac:dyDescent="0.25"/>
    <row r="208" ht="14.25" customHeight="1" x14ac:dyDescent="0.25"/>
    <row r="209" ht="14.25" customHeight="1" x14ac:dyDescent="0.25"/>
    <row r="210" ht="14.25" customHeight="1" x14ac:dyDescent="0.25"/>
    <row r="211" ht="14.25" customHeight="1" x14ac:dyDescent="0.25"/>
    <row r="212" ht="14.25" customHeight="1" x14ac:dyDescent="0.25"/>
    <row r="213" ht="14.25" customHeight="1" x14ac:dyDescent="0.25"/>
    <row r="214" ht="14.25" customHeight="1" x14ac:dyDescent="0.25"/>
    <row r="215" ht="14.25" customHeight="1" x14ac:dyDescent="0.25"/>
    <row r="216" ht="14.25" customHeight="1" x14ac:dyDescent="0.25"/>
    <row r="217" ht="14.25" customHeight="1" x14ac:dyDescent="0.25"/>
    <row r="218" ht="14.25" customHeight="1" x14ac:dyDescent="0.25"/>
    <row r="219" ht="14.25" customHeight="1" x14ac:dyDescent="0.25"/>
    <row r="220" ht="14.25" customHeight="1" x14ac:dyDescent="0.25"/>
    <row r="221" ht="14.25" customHeight="1" x14ac:dyDescent="0.25"/>
    <row r="222" ht="14.25" customHeight="1" x14ac:dyDescent="0.25"/>
    <row r="223" ht="14.25" customHeight="1" x14ac:dyDescent="0.25"/>
    <row r="224" ht="14.25" customHeight="1" x14ac:dyDescent="0.25"/>
    <row r="225" ht="14.25" customHeight="1" x14ac:dyDescent="0.25"/>
    <row r="226" ht="14.25" customHeight="1" x14ac:dyDescent="0.25"/>
    <row r="227" ht="14.25" customHeight="1" x14ac:dyDescent="0.25"/>
    <row r="228" ht="14.25" customHeight="1" x14ac:dyDescent="0.25"/>
    <row r="229" ht="14.25" customHeight="1" x14ac:dyDescent="0.25"/>
    <row r="230" ht="14.25" customHeight="1" x14ac:dyDescent="0.25"/>
    <row r="231" ht="14.25" customHeight="1" x14ac:dyDescent="0.25"/>
    <row r="232" ht="14.25" customHeight="1" x14ac:dyDescent="0.25"/>
    <row r="233" ht="14.25" customHeight="1" x14ac:dyDescent="0.25"/>
    <row r="234" ht="14.25" customHeight="1" x14ac:dyDescent="0.25"/>
    <row r="235" ht="14.25" customHeight="1" x14ac:dyDescent="0.25"/>
    <row r="236" ht="14.25" customHeight="1" x14ac:dyDescent="0.25"/>
    <row r="237" ht="14.25" customHeight="1" x14ac:dyDescent="0.25"/>
    <row r="238" ht="14.25" customHeight="1" x14ac:dyDescent="0.25"/>
    <row r="239" ht="14.25" customHeight="1" x14ac:dyDescent="0.25"/>
    <row r="240" ht="14.25" customHeight="1" x14ac:dyDescent="0.25"/>
    <row r="241" ht="14.25" customHeight="1" x14ac:dyDescent="0.25"/>
    <row r="242" ht="14.25" customHeight="1" x14ac:dyDescent="0.25"/>
    <row r="243" ht="14.25" customHeight="1" x14ac:dyDescent="0.25"/>
    <row r="244" ht="14.25" customHeight="1" x14ac:dyDescent="0.25"/>
    <row r="245" ht="14.25" customHeight="1" x14ac:dyDescent="0.25"/>
    <row r="246" ht="14.25" customHeight="1" x14ac:dyDescent="0.25"/>
    <row r="247" ht="14.25" customHeight="1" x14ac:dyDescent="0.25"/>
    <row r="248" ht="14.25" customHeight="1" x14ac:dyDescent="0.25"/>
    <row r="249" ht="14.25" customHeight="1" x14ac:dyDescent="0.25"/>
    <row r="250" ht="14.25" customHeight="1" x14ac:dyDescent="0.25"/>
    <row r="251" ht="14.25" customHeight="1" x14ac:dyDescent="0.25"/>
    <row r="252" ht="14.25" customHeight="1" x14ac:dyDescent="0.25"/>
    <row r="253" ht="14.25" customHeight="1" x14ac:dyDescent="0.25"/>
    <row r="254" ht="14.25" customHeight="1" x14ac:dyDescent="0.25"/>
    <row r="255" ht="14.25" customHeight="1" x14ac:dyDescent="0.25"/>
    <row r="256" ht="14.25" customHeight="1" x14ac:dyDescent="0.25"/>
    <row r="257" ht="14.25" customHeight="1" x14ac:dyDescent="0.25"/>
    <row r="258" ht="14.25" customHeight="1" x14ac:dyDescent="0.25"/>
    <row r="259" ht="14.25" customHeight="1" x14ac:dyDescent="0.25"/>
    <row r="260" ht="14.25" customHeight="1" x14ac:dyDescent="0.25"/>
    <row r="261" ht="14.25" customHeight="1" x14ac:dyDescent="0.25"/>
    <row r="262" ht="14.25" customHeight="1" x14ac:dyDescent="0.25"/>
    <row r="263" ht="14.25" customHeight="1" x14ac:dyDescent="0.25"/>
    <row r="264" ht="14.25" customHeight="1" x14ac:dyDescent="0.25"/>
    <row r="265" ht="14.25" customHeight="1" x14ac:dyDescent="0.25"/>
    <row r="266" ht="14.25" customHeight="1" x14ac:dyDescent="0.25"/>
    <row r="267" ht="14.25" customHeight="1" x14ac:dyDescent="0.25"/>
    <row r="268" ht="14.25" customHeight="1" x14ac:dyDescent="0.25"/>
    <row r="269" ht="14.25" customHeight="1" x14ac:dyDescent="0.25"/>
    <row r="270" ht="14.25" customHeight="1" x14ac:dyDescent="0.25"/>
    <row r="271" ht="14.25" customHeight="1" x14ac:dyDescent="0.25"/>
    <row r="272" ht="14.25" customHeight="1" x14ac:dyDescent="0.25"/>
    <row r="273" ht="14.25" customHeight="1" x14ac:dyDescent="0.25"/>
    <row r="274" ht="14.25" customHeight="1" x14ac:dyDescent="0.25"/>
    <row r="275" ht="14.25" customHeight="1" x14ac:dyDescent="0.25"/>
    <row r="276" ht="14.25" customHeight="1" x14ac:dyDescent="0.25"/>
    <row r="277" ht="14.25" customHeight="1" x14ac:dyDescent="0.25"/>
    <row r="278" ht="14.25" customHeight="1" x14ac:dyDescent="0.25"/>
    <row r="279" ht="14.25" customHeight="1" x14ac:dyDescent="0.25"/>
    <row r="280" ht="14.25" customHeight="1" x14ac:dyDescent="0.25"/>
    <row r="281" ht="14.25" customHeight="1" x14ac:dyDescent="0.25"/>
    <row r="282" ht="14.25" customHeight="1" x14ac:dyDescent="0.25"/>
    <row r="283" ht="14.25" customHeight="1" x14ac:dyDescent="0.25"/>
    <row r="284" ht="14.25" customHeight="1" x14ac:dyDescent="0.25"/>
    <row r="285" ht="14.25" customHeight="1" x14ac:dyDescent="0.25"/>
    <row r="286" ht="14.25" customHeight="1" x14ac:dyDescent="0.25"/>
    <row r="287" ht="14.25" customHeight="1" x14ac:dyDescent="0.25"/>
    <row r="288" ht="14.25" customHeight="1" x14ac:dyDescent="0.25"/>
    <row r="289" ht="14.25" customHeight="1" x14ac:dyDescent="0.25"/>
    <row r="290" ht="14.25" customHeight="1" x14ac:dyDescent="0.25"/>
    <row r="291" ht="14.25" customHeight="1" x14ac:dyDescent="0.25"/>
    <row r="292" ht="14.25" customHeight="1" x14ac:dyDescent="0.25"/>
    <row r="293" ht="14.25" customHeight="1" x14ac:dyDescent="0.25"/>
    <row r="294" ht="14.25" customHeight="1" x14ac:dyDescent="0.25"/>
    <row r="295" ht="14.25" customHeight="1" x14ac:dyDescent="0.25"/>
    <row r="296" ht="14.25" customHeight="1" x14ac:dyDescent="0.25"/>
    <row r="297" ht="14.25" customHeight="1" x14ac:dyDescent="0.25"/>
    <row r="298" ht="14.25" customHeight="1" x14ac:dyDescent="0.25"/>
    <row r="299" ht="14.25" customHeight="1" x14ac:dyDescent="0.25"/>
    <row r="300" ht="14.25" customHeight="1" x14ac:dyDescent="0.25"/>
    <row r="301" ht="14.25" customHeight="1" x14ac:dyDescent="0.25"/>
    <row r="302" ht="14.25" customHeight="1" x14ac:dyDescent="0.25"/>
    <row r="303" ht="14.25" customHeight="1" x14ac:dyDescent="0.25"/>
    <row r="304" ht="14.25" customHeight="1" x14ac:dyDescent="0.25"/>
    <row r="305" ht="14.25" customHeight="1" x14ac:dyDescent="0.25"/>
    <row r="306" ht="14.25" customHeight="1" x14ac:dyDescent="0.25"/>
    <row r="307" ht="14.25" customHeight="1" x14ac:dyDescent="0.25"/>
    <row r="308" ht="14.25" customHeight="1" x14ac:dyDescent="0.25"/>
    <row r="309" ht="14.25" customHeight="1" x14ac:dyDescent="0.25"/>
    <row r="310" ht="14.25" customHeight="1" x14ac:dyDescent="0.25"/>
    <row r="311" ht="14.25" customHeight="1" x14ac:dyDescent="0.25"/>
    <row r="312" ht="14.25" customHeight="1" x14ac:dyDescent="0.25"/>
    <row r="313" ht="14.25" customHeight="1" x14ac:dyDescent="0.25"/>
    <row r="314" ht="14.25" customHeight="1" x14ac:dyDescent="0.25"/>
    <row r="315" ht="14.25" customHeight="1" x14ac:dyDescent="0.25"/>
    <row r="316" ht="14.25" customHeight="1" x14ac:dyDescent="0.25"/>
    <row r="317" ht="14.25" customHeight="1" x14ac:dyDescent="0.25"/>
    <row r="318" ht="14.25" customHeight="1" x14ac:dyDescent="0.25"/>
    <row r="319" ht="14.25" customHeight="1" x14ac:dyDescent="0.25"/>
    <row r="320" ht="14.25" customHeight="1" x14ac:dyDescent="0.25"/>
    <row r="321" ht="14.25" customHeight="1" x14ac:dyDescent="0.25"/>
    <row r="322" ht="14.25" customHeight="1" x14ac:dyDescent="0.25"/>
    <row r="323" ht="14.25" customHeight="1" x14ac:dyDescent="0.25"/>
    <row r="324" ht="14.25" customHeight="1" x14ac:dyDescent="0.25"/>
    <row r="325" ht="14.25" customHeight="1" x14ac:dyDescent="0.25"/>
    <row r="326" ht="14.25" customHeight="1" x14ac:dyDescent="0.25"/>
    <row r="327" ht="14.25" customHeight="1" x14ac:dyDescent="0.25"/>
    <row r="328" ht="14.25" customHeight="1" x14ac:dyDescent="0.25"/>
    <row r="329" ht="14.25" customHeight="1" x14ac:dyDescent="0.25"/>
    <row r="330" ht="14.25" customHeight="1" x14ac:dyDescent="0.25"/>
    <row r="331" ht="14.25" customHeight="1" x14ac:dyDescent="0.25"/>
    <row r="332" ht="14.25" customHeight="1" x14ac:dyDescent="0.25"/>
    <row r="333" ht="14.25" customHeight="1" x14ac:dyDescent="0.25"/>
    <row r="334" ht="14.25" customHeight="1" x14ac:dyDescent="0.25"/>
    <row r="335" ht="14.25" customHeight="1" x14ac:dyDescent="0.25"/>
    <row r="336" ht="14.25" customHeight="1" x14ac:dyDescent="0.25"/>
    <row r="337" ht="14.25" customHeight="1" x14ac:dyDescent="0.25"/>
    <row r="338" ht="14.25" customHeight="1" x14ac:dyDescent="0.25"/>
    <row r="339" ht="14.25" customHeight="1" x14ac:dyDescent="0.25"/>
    <row r="340" ht="14.25" customHeight="1" x14ac:dyDescent="0.25"/>
    <row r="341" ht="14.25" customHeight="1" x14ac:dyDescent="0.25"/>
    <row r="342" ht="14.25" customHeight="1" x14ac:dyDescent="0.25"/>
    <row r="343" ht="14.25" customHeight="1" x14ac:dyDescent="0.25"/>
    <row r="344" ht="14.25" customHeight="1" x14ac:dyDescent="0.25"/>
    <row r="345" ht="14.25" customHeight="1" x14ac:dyDescent="0.25"/>
    <row r="346" ht="14.25" customHeight="1" x14ac:dyDescent="0.25"/>
    <row r="347" ht="14.25" customHeight="1" x14ac:dyDescent="0.25"/>
    <row r="348" ht="14.25" customHeight="1" x14ac:dyDescent="0.25"/>
    <row r="349" ht="14.25" customHeight="1" x14ac:dyDescent="0.25"/>
    <row r="350" ht="14.25" customHeight="1" x14ac:dyDescent="0.25"/>
    <row r="351" ht="14.25" customHeight="1" x14ac:dyDescent="0.25"/>
    <row r="352" ht="14.25" customHeight="1" x14ac:dyDescent="0.25"/>
    <row r="353" ht="14.25" customHeight="1" x14ac:dyDescent="0.25"/>
    <row r="354" ht="14.25" customHeight="1" x14ac:dyDescent="0.25"/>
    <row r="355" ht="14.25" customHeight="1" x14ac:dyDescent="0.25"/>
    <row r="356" ht="14.25" customHeight="1" x14ac:dyDescent="0.25"/>
    <row r="357" ht="14.25" customHeight="1" x14ac:dyDescent="0.25"/>
    <row r="358" ht="14.25" customHeight="1" x14ac:dyDescent="0.25"/>
    <row r="359" ht="14.25" customHeight="1" x14ac:dyDescent="0.25"/>
    <row r="360" ht="14.25" customHeight="1" x14ac:dyDescent="0.25"/>
    <row r="361" ht="14.25" customHeight="1" x14ac:dyDescent="0.25"/>
    <row r="362" ht="14.25" customHeight="1" x14ac:dyDescent="0.25"/>
    <row r="363" ht="14.25" customHeight="1" x14ac:dyDescent="0.25"/>
    <row r="364" ht="14.25" customHeight="1" x14ac:dyDescent="0.25"/>
    <row r="365" ht="14.25" customHeight="1" x14ac:dyDescent="0.25"/>
    <row r="366" ht="14.25" customHeight="1" x14ac:dyDescent="0.25"/>
    <row r="367" ht="14.25" customHeight="1" x14ac:dyDescent="0.25"/>
    <row r="368" ht="14.25" customHeight="1" x14ac:dyDescent="0.25"/>
    <row r="369" ht="14.25" customHeight="1" x14ac:dyDescent="0.25"/>
    <row r="370" ht="14.25" customHeight="1" x14ac:dyDescent="0.25"/>
    <row r="371" ht="14.25" customHeight="1" x14ac:dyDescent="0.25"/>
    <row r="372" ht="14.25" customHeight="1" x14ac:dyDescent="0.25"/>
    <row r="373" ht="14.25" customHeight="1" x14ac:dyDescent="0.25"/>
    <row r="374" ht="14.25" customHeight="1" x14ac:dyDescent="0.25"/>
    <row r="375" ht="14.25" customHeight="1" x14ac:dyDescent="0.25"/>
    <row r="376" ht="14.25" customHeight="1" x14ac:dyDescent="0.25"/>
    <row r="377" ht="14.25" customHeight="1" x14ac:dyDescent="0.25"/>
    <row r="378" ht="14.25" customHeight="1" x14ac:dyDescent="0.25"/>
    <row r="379" ht="14.25" customHeight="1" x14ac:dyDescent="0.25"/>
    <row r="380" ht="14.25" customHeight="1" x14ac:dyDescent="0.25"/>
    <row r="381" ht="14.25" customHeight="1" x14ac:dyDescent="0.25"/>
    <row r="382" ht="14.25" customHeight="1" x14ac:dyDescent="0.25"/>
    <row r="383" ht="14.25" customHeight="1" x14ac:dyDescent="0.25"/>
    <row r="384" ht="14.25" customHeight="1" x14ac:dyDescent="0.25"/>
    <row r="385" ht="14.25" customHeight="1" x14ac:dyDescent="0.25"/>
    <row r="386" ht="14.25" customHeight="1" x14ac:dyDescent="0.25"/>
    <row r="387" ht="14.25" customHeight="1" x14ac:dyDescent="0.25"/>
    <row r="388" ht="14.25" customHeight="1" x14ac:dyDescent="0.25"/>
    <row r="389" ht="14.25" customHeight="1" x14ac:dyDescent="0.25"/>
    <row r="390" ht="14.25" customHeight="1" x14ac:dyDescent="0.25"/>
    <row r="391" ht="14.25" customHeight="1" x14ac:dyDescent="0.25"/>
    <row r="392" ht="14.25" customHeight="1" x14ac:dyDescent="0.25"/>
    <row r="393" ht="14.25" customHeight="1" x14ac:dyDescent="0.25"/>
    <row r="394" ht="14.25" customHeight="1" x14ac:dyDescent="0.25"/>
    <row r="395" ht="14.25" customHeight="1" x14ac:dyDescent="0.25"/>
    <row r="396" ht="14.25" customHeight="1" x14ac:dyDescent="0.25"/>
    <row r="397" ht="14.25" customHeight="1" x14ac:dyDescent="0.25"/>
    <row r="398" ht="14.25" customHeight="1" x14ac:dyDescent="0.25"/>
    <row r="399" ht="14.25" customHeight="1" x14ac:dyDescent="0.25"/>
    <row r="400" ht="14.25" customHeight="1" x14ac:dyDescent="0.25"/>
    <row r="401" ht="14.25" customHeight="1" x14ac:dyDescent="0.25"/>
    <row r="402" ht="14.25" customHeight="1" x14ac:dyDescent="0.25"/>
    <row r="403" ht="14.25" customHeight="1" x14ac:dyDescent="0.25"/>
    <row r="404" ht="14.25" customHeight="1" x14ac:dyDescent="0.25"/>
    <row r="405" ht="14.25" customHeight="1" x14ac:dyDescent="0.25"/>
    <row r="406" ht="14.25" customHeight="1" x14ac:dyDescent="0.25"/>
    <row r="407" ht="14.25" customHeight="1" x14ac:dyDescent="0.25"/>
    <row r="408" ht="14.25" customHeight="1" x14ac:dyDescent="0.25"/>
    <row r="409" ht="14.25" customHeight="1" x14ac:dyDescent="0.25"/>
    <row r="410" ht="14.25" customHeight="1" x14ac:dyDescent="0.25"/>
    <row r="411" ht="14.25" customHeight="1" x14ac:dyDescent="0.25"/>
    <row r="412" ht="14.25" customHeight="1" x14ac:dyDescent="0.25"/>
    <row r="413" ht="14.25" customHeight="1" x14ac:dyDescent="0.25"/>
    <row r="414" ht="14.25" customHeight="1" x14ac:dyDescent="0.25"/>
    <row r="415" ht="14.25" customHeight="1" x14ac:dyDescent="0.25"/>
    <row r="416" ht="14.25" customHeight="1" x14ac:dyDescent="0.25"/>
    <row r="417" ht="14.25" customHeight="1" x14ac:dyDescent="0.25"/>
    <row r="418" ht="14.25" customHeight="1" x14ac:dyDescent="0.25"/>
    <row r="419" ht="14.25" customHeight="1" x14ac:dyDescent="0.25"/>
    <row r="420" ht="14.25" customHeight="1" x14ac:dyDescent="0.25"/>
    <row r="421" ht="14.25" customHeight="1" x14ac:dyDescent="0.25"/>
    <row r="422" ht="14.25" customHeight="1" x14ac:dyDescent="0.25"/>
    <row r="423" ht="14.25" customHeight="1" x14ac:dyDescent="0.25"/>
    <row r="424" ht="14.25" customHeight="1" x14ac:dyDescent="0.25"/>
    <row r="425" ht="14.25" customHeight="1" x14ac:dyDescent="0.25"/>
    <row r="426" ht="14.25" customHeight="1" x14ac:dyDescent="0.25"/>
    <row r="427" ht="14.25" customHeight="1" x14ac:dyDescent="0.25"/>
    <row r="428" ht="14.25" customHeight="1" x14ac:dyDescent="0.25"/>
    <row r="429" ht="14.25" customHeight="1" x14ac:dyDescent="0.25"/>
    <row r="430" ht="14.25" customHeight="1" x14ac:dyDescent="0.25"/>
    <row r="431" ht="14.25" customHeight="1" x14ac:dyDescent="0.25"/>
    <row r="432" ht="14.25" customHeight="1" x14ac:dyDescent="0.25"/>
    <row r="433" ht="14.25" customHeight="1" x14ac:dyDescent="0.25"/>
    <row r="434" ht="14.25" customHeight="1" x14ac:dyDescent="0.25"/>
    <row r="435" ht="14.25" customHeight="1" x14ac:dyDescent="0.25"/>
    <row r="436" ht="14.25" customHeight="1" x14ac:dyDescent="0.25"/>
    <row r="437" ht="14.25" customHeight="1" x14ac:dyDescent="0.25"/>
    <row r="438" ht="14.25" customHeight="1" x14ac:dyDescent="0.25"/>
    <row r="439" ht="14.25" customHeight="1" x14ac:dyDescent="0.25"/>
    <row r="440" ht="14.25" customHeight="1" x14ac:dyDescent="0.25"/>
    <row r="441" ht="14.25" customHeight="1" x14ac:dyDescent="0.25"/>
    <row r="442" ht="14.25" customHeight="1" x14ac:dyDescent="0.25"/>
    <row r="443" ht="14.25" customHeight="1" x14ac:dyDescent="0.25"/>
    <row r="444" ht="14.25" customHeight="1" x14ac:dyDescent="0.25"/>
    <row r="445" ht="14.25" customHeight="1" x14ac:dyDescent="0.25"/>
    <row r="446" ht="14.25" customHeight="1" x14ac:dyDescent="0.25"/>
    <row r="447" ht="14.25" customHeight="1" x14ac:dyDescent="0.25"/>
    <row r="448" ht="14.25" customHeight="1" x14ac:dyDescent="0.25"/>
    <row r="449" ht="14.25" customHeight="1" x14ac:dyDescent="0.25"/>
    <row r="450" ht="14.25" customHeight="1" x14ac:dyDescent="0.25"/>
    <row r="451" ht="14.25" customHeight="1" x14ac:dyDescent="0.25"/>
    <row r="452" ht="14.25" customHeight="1" x14ac:dyDescent="0.25"/>
    <row r="453" ht="14.25" customHeight="1" x14ac:dyDescent="0.25"/>
    <row r="454" ht="14.25" customHeight="1" x14ac:dyDescent="0.25"/>
    <row r="455" ht="14.25" customHeight="1" x14ac:dyDescent="0.25"/>
    <row r="456" ht="14.25" customHeight="1" x14ac:dyDescent="0.25"/>
    <row r="457" ht="14.25" customHeight="1" x14ac:dyDescent="0.25"/>
    <row r="458" ht="14.25" customHeight="1" x14ac:dyDescent="0.25"/>
    <row r="459" ht="14.25" customHeight="1" x14ac:dyDescent="0.25"/>
    <row r="460" ht="14.25" customHeight="1" x14ac:dyDescent="0.25"/>
    <row r="461" ht="14.25" customHeight="1" x14ac:dyDescent="0.25"/>
    <row r="462" ht="14.25" customHeight="1" x14ac:dyDescent="0.25"/>
    <row r="463" ht="14.25" customHeight="1" x14ac:dyDescent="0.25"/>
    <row r="464" ht="14.25" customHeight="1" x14ac:dyDescent="0.25"/>
    <row r="465" ht="14.25" customHeight="1" x14ac:dyDescent="0.25"/>
    <row r="466" ht="14.25" customHeight="1" x14ac:dyDescent="0.25"/>
    <row r="467" ht="14.25" customHeight="1" x14ac:dyDescent="0.25"/>
    <row r="468" ht="14.25" customHeight="1" x14ac:dyDescent="0.25"/>
    <row r="469" ht="14.25" customHeight="1" x14ac:dyDescent="0.25"/>
    <row r="470" ht="14.25" customHeight="1" x14ac:dyDescent="0.25"/>
    <row r="471" ht="14.25" customHeight="1" x14ac:dyDescent="0.25"/>
    <row r="472" ht="14.25" customHeight="1" x14ac:dyDescent="0.25"/>
    <row r="473" ht="14.25" customHeight="1" x14ac:dyDescent="0.25"/>
    <row r="474" ht="14.25" customHeight="1" x14ac:dyDescent="0.25"/>
    <row r="475" ht="14.25" customHeight="1" x14ac:dyDescent="0.25"/>
    <row r="476" ht="14.25" customHeight="1" x14ac:dyDescent="0.25"/>
    <row r="477" ht="14.25" customHeight="1" x14ac:dyDescent="0.25"/>
    <row r="478" ht="14.25" customHeight="1" x14ac:dyDescent="0.25"/>
    <row r="479" ht="14.25" customHeight="1" x14ac:dyDescent="0.25"/>
    <row r="480" ht="14.25" customHeight="1" x14ac:dyDescent="0.25"/>
    <row r="481" ht="14.25" customHeight="1" x14ac:dyDescent="0.25"/>
    <row r="482" ht="14.25" customHeight="1" x14ac:dyDescent="0.25"/>
    <row r="483" ht="14.25" customHeight="1" x14ac:dyDescent="0.25"/>
    <row r="484" ht="14.25" customHeight="1" x14ac:dyDescent="0.25"/>
    <row r="485" ht="14.25" customHeight="1" x14ac:dyDescent="0.25"/>
    <row r="486" ht="14.25" customHeight="1" x14ac:dyDescent="0.25"/>
    <row r="487" ht="14.25" customHeight="1" x14ac:dyDescent="0.25"/>
    <row r="488" ht="14.25" customHeight="1" x14ac:dyDescent="0.25"/>
    <row r="489" ht="14.25" customHeight="1" x14ac:dyDescent="0.25"/>
    <row r="490" ht="14.25" customHeight="1" x14ac:dyDescent="0.25"/>
    <row r="491" ht="14.25" customHeight="1" x14ac:dyDescent="0.25"/>
    <row r="492" ht="14.25" customHeight="1" x14ac:dyDescent="0.25"/>
    <row r="493" ht="14.25" customHeight="1" x14ac:dyDescent="0.25"/>
    <row r="494" ht="14.25" customHeight="1" x14ac:dyDescent="0.25"/>
    <row r="495" ht="14.25" customHeight="1" x14ac:dyDescent="0.25"/>
    <row r="496" ht="14.25" customHeight="1" x14ac:dyDescent="0.25"/>
    <row r="497" ht="14.25" customHeight="1" x14ac:dyDescent="0.25"/>
    <row r="498" ht="14.25" customHeight="1" x14ac:dyDescent="0.25"/>
    <row r="499" ht="14.25" customHeight="1" x14ac:dyDescent="0.25"/>
    <row r="500" ht="14.25" customHeight="1" x14ac:dyDescent="0.25"/>
    <row r="501" ht="14.25" customHeight="1" x14ac:dyDescent="0.25"/>
    <row r="502" ht="14.25" customHeight="1" x14ac:dyDescent="0.25"/>
    <row r="503" ht="14.25" customHeight="1" x14ac:dyDescent="0.25"/>
    <row r="504" ht="14.25" customHeight="1" x14ac:dyDescent="0.25"/>
    <row r="505" ht="14.25" customHeight="1" x14ac:dyDescent="0.25"/>
    <row r="506" ht="14.25" customHeight="1" x14ac:dyDescent="0.25"/>
    <row r="507" ht="14.25" customHeight="1" x14ac:dyDescent="0.25"/>
    <row r="508" ht="14.25" customHeight="1" x14ac:dyDescent="0.25"/>
    <row r="509" ht="14.25" customHeight="1" x14ac:dyDescent="0.25"/>
    <row r="510" ht="14.25" customHeight="1" x14ac:dyDescent="0.25"/>
    <row r="511" ht="14.25" customHeight="1" x14ac:dyDescent="0.25"/>
    <row r="512" ht="14.25" customHeight="1" x14ac:dyDescent="0.25"/>
    <row r="513" ht="14.25" customHeight="1" x14ac:dyDescent="0.25"/>
    <row r="514" ht="14.25" customHeight="1" x14ac:dyDescent="0.25"/>
    <row r="515" ht="14.25" customHeight="1" x14ac:dyDescent="0.25"/>
    <row r="516" ht="14.25" customHeight="1" x14ac:dyDescent="0.25"/>
    <row r="517" ht="14.25" customHeight="1" x14ac:dyDescent="0.25"/>
    <row r="518" ht="14.25" customHeight="1" x14ac:dyDescent="0.25"/>
    <row r="519" ht="14.25" customHeight="1" x14ac:dyDescent="0.25"/>
    <row r="520" ht="14.25" customHeight="1" x14ac:dyDescent="0.25"/>
    <row r="521" ht="14.25" customHeight="1" x14ac:dyDescent="0.25"/>
    <row r="522" ht="14.25" customHeight="1" x14ac:dyDescent="0.25"/>
    <row r="523" ht="14.25" customHeight="1" x14ac:dyDescent="0.25"/>
    <row r="524" ht="14.25" customHeight="1" x14ac:dyDescent="0.25"/>
    <row r="525" ht="14.25" customHeight="1" x14ac:dyDescent="0.25"/>
    <row r="526" ht="14.25" customHeight="1" x14ac:dyDescent="0.25"/>
    <row r="527" ht="14.25" customHeight="1" x14ac:dyDescent="0.25"/>
    <row r="528" ht="14.25" customHeight="1" x14ac:dyDescent="0.25"/>
    <row r="529" ht="14.25" customHeight="1" x14ac:dyDescent="0.25"/>
    <row r="530" ht="14.25" customHeight="1" x14ac:dyDescent="0.25"/>
    <row r="531" ht="14.25" customHeight="1" x14ac:dyDescent="0.25"/>
    <row r="532" ht="14.25" customHeight="1" x14ac:dyDescent="0.25"/>
    <row r="533" ht="14.25" customHeight="1" x14ac:dyDescent="0.25"/>
    <row r="534" ht="14.25" customHeight="1" x14ac:dyDescent="0.25"/>
    <row r="535" ht="14.25" customHeight="1" x14ac:dyDescent="0.25"/>
    <row r="536" ht="14.25" customHeight="1" x14ac:dyDescent="0.25"/>
    <row r="537" ht="14.25" customHeight="1" x14ac:dyDescent="0.25"/>
    <row r="538" ht="14.25" customHeight="1" x14ac:dyDescent="0.25"/>
    <row r="539" ht="14.25" customHeight="1" x14ac:dyDescent="0.25"/>
    <row r="540" ht="14.25" customHeight="1" x14ac:dyDescent="0.25"/>
    <row r="541" ht="14.25" customHeight="1" x14ac:dyDescent="0.25"/>
    <row r="542" ht="14.25" customHeight="1" x14ac:dyDescent="0.25"/>
    <row r="543" ht="14.25" customHeight="1" x14ac:dyDescent="0.25"/>
    <row r="544" ht="14.25" customHeight="1" x14ac:dyDescent="0.25"/>
    <row r="545" ht="14.25" customHeight="1" x14ac:dyDescent="0.25"/>
    <row r="546" ht="14.25" customHeight="1" x14ac:dyDescent="0.25"/>
    <row r="547" ht="14.25" customHeight="1" x14ac:dyDescent="0.25"/>
    <row r="548" ht="14.25" customHeight="1" x14ac:dyDescent="0.25"/>
    <row r="549" ht="14.25" customHeight="1" x14ac:dyDescent="0.25"/>
    <row r="550" ht="14.25" customHeight="1" x14ac:dyDescent="0.25"/>
    <row r="551" ht="14.25" customHeight="1" x14ac:dyDescent="0.25"/>
    <row r="552" ht="14.25" customHeight="1" x14ac:dyDescent="0.25"/>
    <row r="553" ht="14.25" customHeight="1" x14ac:dyDescent="0.25"/>
    <row r="554" ht="14.25" customHeight="1" x14ac:dyDescent="0.25"/>
    <row r="555" ht="14.25" customHeight="1" x14ac:dyDescent="0.25"/>
    <row r="556" ht="14.25" customHeight="1" x14ac:dyDescent="0.25"/>
    <row r="557" ht="14.25" customHeight="1" x14ac:dyDescent="0.25"/>
    <row r="558" ht="14.25" customHeight="1" x14ac:dyDescent="0.25"/>
    <row r="559" ht="14.25" customHeight="1" x14ac:dyDescent="0.25"/>
    <row r="560" ht="14.25" customHeight="1" x14ac:dyDescent="0.25"/>
    <row r="561" ht="14.25" customHeight="1" x14ac:dyDescent="0.25"/>
    <row r="562" ht="14.25" customHeight="1" x14ac:dyDescent="0.25"/>
    <row r="563" ht="14.25" customHeight="1" x14ac:dyDescent="0.25"/>
    <row r="564" ht="14.25" customHeight="1" x14ac:dyDescent="0.25"/>
    <row r="565" ht="14.25" customHeight="1" x14ac:dyDescent="0.25"/>
    <row r="566" ht="14.25" customHeight="1" x14ac:dyDescent="0.25"/>
    <row r="567" ht="14.25" customHeight="1" x14ac:dyDescent="0.25"/>
    <row r="568" ht="14.25" customHeight="1" x14ac:dyDescent="0.25"/>
    <row r="569" ht="14.25" customHeight="1" x14ac:dyDescent="0.25"/>
    <row r="570" ht="14.25" customHeight="1" x14ac:dyDescent="0.25"/>
    <row r="571" ht="14.25" customHeight="1" x14ac:dyDescent="0.25"/>
    <row r="572" ht="14.25" customHeight="1" x14ac:dyDescent="0.25"/>
    <row r="573" ht="14.25" customHeight="1" x14ac:dyDescent="0.25"/>
    <row r="574" ht="14.25" customHeight="1" x14ac:dyDescent="0.25"/>
    <row r="575" ht="14.25" customHeight="1" x14ac:dyDescent="0.25"/>
    <row r="576" ht="14.25" customHeight="1" x14ac:dyDescent="0.25"/>
    <row r="577" ht="14.25" customHeight="1" x14ac:dyDescent="0.25"/>
    <row r="578" ht="14.25" customHeight="1" x14ac:dyDescent="0.25"/>
    <row r="579" ht="14.25" customHeight="1" x14ac:dyDescent="0.25"/>
    <row r="580" ht="14.25" customHeight="1" x14ac:dyDescent="0.25"/>
    <row r="581" ht="14.25" customHeight="1" x14ac:dyDescent="0.25"/>
    <row r="582" ht="14.25" customHeight="1" x14ac:dyDescent="0.25"/>
    <row r="583" ht="14.25" customHeight="1" x14ac:dyDescent="0.25"/>
    <row r="584" ht="14.25" customHeight="1" x14ac:dyDescent="0.25"/>
    <row r="585" ht="14.25" customHeight="1" x14ac:dyDescent="0.25"/>
    <row r="586" ht="14.25" customHeight="1" x14ac:dyDescent="0.25"/>
    <row r="587" ht="14.25" customHeight="1" x14ac:dyDescent="0.25"/>
    <row r="588" ht="14.25" customHeight="1" x14ac:dyDescent="0.25"/>
    <row r="589" ht="14.25" customHeight="1" x14ac:dyDescent="0.25"/>
    <row r="590" ht="14.25" customHeight="1" x14ac:dyDescent="0.25"/>
    <row r="591" ht="14.25" customHeight="1" x14ac:dyDescent="0.25"/>
    <row r="592" ht="14.25" customHeight="1" x14ac:dyDescent="0.25"/>
    <row r="593" ht="14.25" customHeight="1" x14ac:dyDescent="0.25"/>
    <row r="594" ht="14.25" customHeight="1" x14ac:dyDescent="0.25"/>
    <row r="595" ht="14.25" customHeight="1" x14ac:dyDescent="0.25"/>
    <row r="596" ht="14.25" customHeight="1" x14ac:dyDescent="0.25"/>
    <row r="597" ht="14.25" customHeight="1" x14ac:dyDescent="0.25"/>
    <row r="598" ht="14.25" customHeight="1" x14ac:dyDescent="0.25"/>
    <row r="599" ht="14.25" customHeight="1" x14ac:dyDescent="0.25"/>
    <row r="600" ht="14.25" customHeight="1" x14ac:dyDescent="0.25"/>
    <row r="601" ht="14.25" customHeight="1" x14ac:dyDescent="0.25"/>
    <row r="602" ht="14.25" customHeight="1" x14ac:dyDescent="0.25"/>
    <row r="603" ht="14.25" customHeight="1" x14ac:dyDescent="0.25"/>
    <row r="604" ht="14.25" customHeight="1" x14ac:dyDescent="0.25"/>
    <row r="605" ht="14.25" customHeight="1" x14ac:dyDescent="0.25"/>
    <row r="606" ht="14.25" customHeight="1" x14ac:dyDescent="0.25"/>
    <row r="607" ht="14.25" customHeight="1" x14ac:dyDescent="0.25"/>
    <row r="608" ht="14.25" customHeight="1" x14ac:dyDescent="0.25"/>
    <row r="609" ht="14.25" customHeight="1" x14ac:dyDescent="0.25"/>
    <row r="610" ht="14.25" customHeight="1" x14ac:dyDescent="0.25"/>
    <row r="611" ht="14.25" customHeight="1" x14ac:dyDescent="0.25"/>
    <row r="612" ht="14.25" customHeight="1" x14ac:dyDescent="0.25"/>
    <row r="613" ht="14.25" customHeight="1" x14ac:dyDescent="0.25"/>
    <row r="614" ht="14.25" customHeight="1" x14ac:dyDescent="0.25"/>
    <row r="615" ht="14.25" customHeight="1" x14ac:dyDescent="0.25"/>
    <row r="616" ht="14.25" customHeight="1" x14ac:dyDescent="0.25"/>
    <row r="617" ht="14.25" customHeight="1" x14ac:dyDescent="0.25"/>
    <row r="618" ht="14.25" customHeight="1" x14ac:dyDescent="0.25"/>
    <row r="619" ht="14.25" customHeight="1" x14ac:dyDescent="0.25"/>
    <row r="620" ht="14.25" customHeight="1" x14ac:dyDescent="0.25"/>
    <row r="621" ht="14.25" customHeight="1" x14ac:dyDescent="0.25"/>
    <row r="622" ht="14.25" customHeight="1" x14ac:dyDescent="0.25"/>
    <row r="623" ht="14.25" customHeight="1" x14ac:dyDescent="0.25"/>
    <row r="624" ht="14.25" customHeight="1" x14ac:dyDescent="0.25"/>
    <row r="625" ht="14.25" customHeight="1" x14ac:dyDescent="0.25"/>
    <row r="626" ht="14.25" customHeight="1" x14ac:dyDescent="0.25"/>
    <row r="627" ht="14.25" customHeight="1" x14ac:dyDescent="0.25"/>
    <row r="628" ht="14.25" customHeight="1" x14ac:dyDescent="0.25"/>
    <row r="629" ht="14.25" customHeight="1" x14ac:dyDescent="0.25"/>
    <row r="630" ht="14.25" customHeight="1" x14ac:dyDescent="0.25"/>
    <row r="631" ht="14.25" customHeight="1" x14ac:dyDescent="0.25"/>
    <row r="632" ht="14.25" customHeight="1" x14ac:dyDescent="0.25"/>
    <row r="633" ht="14.25" customHeight="1" x14ac:dyDescent="0.25"/>
    <row r="634" ht="14.25" customHeight="1" x14ac:dyDescent="0.25"/>
    <row r="635" ht="14.25" customHeight="1" x14ac:dyDescent="0.25"/>
    <row r="636" ht="14.25" customHeight="1" x14ac:dyDescent="0.25"/>
    <row r="637" ht="14.25" customHeight="1" x14ac:dyDescent="0.25"/>
    <row r="638" ht="14.25" customHeight="1" x14ac:dyDescent="0.25"/>
    <row r="639" ht="14.25" customHeight="1" x14ac:dyDescent="0.25"/>
    <row r="640" ht="14.25" customHeight="1" x14ac:dyDescent="0.25"/>
    <row r="641" ht="14.25" customHeight="1" x14ac:dyDescent="0.25"/>
    <row r="642" ht="14.25" customHeight="1" x14ac:dyDescent="0.25"/>
    <row r="643" ht="14.25" customHeight="1" x14ac:dyDescent="0.25"/>
    <row r="644" ht="14.25" customHeight="1" x14ac:dyDescent="0.25"/>
    <row r="645" ht="14.25" customHeight="1" x14ac:dyDescent="0.25"/>
    <row r="646" ht="14.25" customHeight="1" x14ac:dyDescent="0.25"/>
    <row r="647" ht="14.25" customHeight="1" x14ac:dyDescent="0.25"/>
    <row r="648" ht="14.25" customHeight="1" x14ac:dyDescent="0.25"/>
    <row r="649" ht="14.25" customHeight="1" x14ac:dyDescent="0.25"/>
    <row r="650" ht="14.25" customHeight="1" x14ac:dyDescent="0.25"/>
    <row r="651" ht="14.25" customHeight="1" x14ac:dyDescent="0.25"/>
    <row r="652" ht="14.25" customHeight="1" x14ac:dyDescent="0.25"/>
    <row r="653" ht="14.25" customHeight="1" x14ac:dyDescent="0.25"/>
    <row r="654" ht="14.25" customHeight="1" x14ac:dyDescent="0.25"/>
    <row r="655" ht="14.25" customHeight="1" x14ac:dyDescent="0.25"/>
    <row r="656" ht="14.25" customHeight="1" x14ac:dyDescent="0.25"/>
    <row r="657" ht="14.25" customHeight="1" x14ac:dyDescent="0.25"/>
    <row r="658" ht="14.25" customHeight="1" x14ac:dyDescent="0.25"/>
    <row r="659" ht="14.25" customHeight="1" x14ac:dyDescent="0.25"/>
    <row r="660" ht="14.25" customHeight="1" x14ac:dyDescent="0.25"/>
    <row r="661" ht="14.25" customHeight="1" x14ac:dyDescent="0.25"/>
    <row r="662" ht="14.25" customHeight="1" x14ac:dyDescent="0.25"/>
    <row r="663" ht="14.25" customHeight="1" x14ac:dyDescent="0.25"/>
    <row r="664" ht="14.25" customHeight="1" x14ac:dyDescent="0.25"/>
    <row r="665" ht="14.25" customHeight="1" x14ac:dyDescent="0.25"/>
    <row r="666" ht="14.25" customHeight="1" x14ac:dyDescent="0.25"/>
    <row r="667" ht="14.25" customHeight="1" x14ac:dyDescent="0.25"/>
    <row r="668" ht="14.25" customHeight="1" x14ac:dyDescent="0.25"/>
    <row r="669" ht="14.25" customHeight="1" x14ac:dyDescent="0.25"/>
    <row r="670" ht="14.25" customHeight="1" x14ac:dyDescent="0.25"/>
    <row r="671" ht="14.25" customHeight="1" x14ac:dyDescent="0.25"/>
    <row r="672" ht="14.25" customHeight="1" x14ac:dyDescent="0.25"/>
    <row r="673" ht="14.25" customHeight="1" x14ac:dyDescent="0.25"/>
    <row r="674" ht="14.25" customHeight="1" x14ac:dyDescent="0.25"/>
    <row r="675" ht="14.25" customHeight="1" x14ac:dyDescent="0.25"/>
    <row r="676" ht="14.25" customHeight="1" x14ac:dyDescent="0.25"/>
    <row r="677" ht="14.25" customHeight="1" x14ac:dyDescent="0.25"/>
    <row r="678" ht="14.25" customHeight="1" x14ac:dyDescent="0.25"/>
    <row r="679" ht="14.25" customHeight="1" x14ac:dyDescent="0.25"/>
    <row r="680" ht="14.25" customHeight="1" x14ac:dyDescent="0.25"/>
    <row r="681" ht="14.25" customHeight="1" x14ac:dyDescent="0.25"/>
    <row r="682" ht="14.25" customHeight="1" x14ac:dyDescent="0.25"/>
    <row r="683" ht="14.25" customHeight="1" x14ac:dyDescent="0.25"/>
    <row r="684" ht="14.25" customHeight="1" x14ac:dyDescent="0.25"/>
    <row r="685" ht="14.25" customHeight="1" x14ac:dyDescent="0.25"/>
    <row r="686" ht="14.25" customHeight="1" x14ac:dyDescent="0.25"/>
    <row r="687" ht="14.25" customHeight="1" x14ac:dyDescent="0.25"/>
    <row r="688" ht="14.25" customHeight="1" x14ac:dyDescent="0.25"/>
    <row r="689" ht="14.25" customHeight="1" x14ac:dyDescent="0.25"/>
    <row r="690" ht="14.25" customHeight="1" x14ac:dyDescent="0.25"/>
    <row r="691" ht="14.25" customHeight="1" x14ac:dyDescent="0.25"/>
    <row r="692" ht="14.25" customHeight="1" x14ac:dyDescent="0.25"/>
    <row r="693" ht="14.25" customHeight="1" x14ac:dyDescent="0.25"/>
    <row r="694" ht="14.25" customHeight="1" x14ac:dyDescent="0.25"/>
    <row r="695" ht="14.25" customHeight="1" x14ac:dyDescent="0.25"/>
    <row r="696" ht="14.25" customHeight="1" x14ac:dyDescent="0.25"/>
    <row r="697" ht="14.25" customHeight="1" x14ac:dyDescent="0.25"/>
    <row r="698" ht="14.25" customHeight="1" x14ac:dyDescent="0.25"/>
    <row r="699" ht="14.25" customHeight="1" x14ac:dyDescent="0.25"/>
    <row r="700" ht="14.25" customHeight="1" x14ac:dyDescent="0.25"/>
    <row r="701" ht="14.25" customHeight="1" x14ac:dyDescent="0.25"/>
    <row r="702" ht="14.25" customHeight="1" x14ac:dyDescent="0.25"/>
    <row r="703" ht="14.25" customHeight="1" x14ac:dyDescent="0.25"/>
    <row r="704" ht="14.25" customHeight="1" x14ac:dyDescent="0.25"/>
    <row r="705" ht="14.25" customHeight="1" x14ac:dyDescent="0.25"/>
    <row r="706" ht="14.25" customHeight="1" x14ac:dyDescent="0.25"/>
    <row r="707" ht="14.25" customHeight="1" x14ac:dyDescent="0.25"/>
    <row r="708" ht="14.25" customHeight="1" x14ac:dyDescent="0.25"/>
    <row r="709" ht="14.25" customHeight="1" x14ac:dyDescent="0.25"/>
    <row r="710" ht="14.25" customHeight="1" x14ac:dyDescent="0.25"/>
    <row r="711" ht="14.25" customHeight="1" x14ac:dyDescent="0.25"/>
    <row r="712" ht="14.25" customHeight="1" x14ac:dyDescent="0.25"/>
    <row r="713" ht="14.25" customHeight="1" x14ac:dyDescent="0.25"/>
    <row r="714" ht="14.25" customHeight="1" x14ac:dyDescent="0.25"/>
    <row r="715" ht="14.25" customHeight="1" x14ac:dyDescent="0.25"/>
    <row r="716" ht="14.25" customHeight="1" x14ac:dyDescent="0.25"/>
    <row r="717" ht="14.25" customHeight="1" x14ac:dyDescent="0.25"/>
    <row r="718" ht="14.25" customHeight="1" x14ac:dyDescent="0.25"/>
    <row r="719" ht="14.25" customHeight="1" x14ac:dyDescent="0.25"/>
    <row r="720" ht="14.25" customHeight="1" x14ac:dyDescent="0.25"/>
    <row r="721" ht="14.25" customHeight="1" x14ac:dyDescent="0.25"/>
    <row r="722" ht="14.25" customHeight="1" x14ac:dyDescent="0.25"/>
    <row r="723" ht="14.25" customHeight="1" x14ac:dyDescent="0.25"/>
    <row r="724" ht="14.25" customHeight="1" x14ac:dyDescent="0.25"/>
    <row r="725" ht="14.25" customHeight="1" x14ac:dyDescent="0.25"/>
    <row r="726" ht="14.25" customHeight="1" x14ac:dyDescent="0.25"/>
    <row r="727" ht="14.25" customHeight="1" x14ac:dyDescent="0.25"/>
    <row r="728" ht="14.25" customHeight="1" x14ac:dyDescent="0.25"/>
    <row r="729" ht="14.25" customHeight="1" x14ac:dyDescent="0.25"/>
    <row r="730" ht="14.25" customHeight="1" x14ac:dyDescent="0.25"/>
    <row r="731" ht="14.25" customHeight="1" x14ac:dyDescent="0.25"/>
    <row r="732" ht="14.25" customHeight="1" x14ac:dyDescent="0.25"/>
    <row r="733" ht="14.25" customHeight="1" x14ac:dyDescent="0.25"/>
    <row r="734" ht="14.25" customHeight="1" x14ac:dyDescent="0.25"/>
    <row r="735" ht="14.25" customHeight="1" x14ac:dyDescent="0.25"/>
    <row r="736" ht="14.25" customHeight="1" x14ac:dyDescent="0.25"/>
    <row r="737" ht="14.25" customHeight="1" x14ac:dyDescent="0.25"/>
    <row r="738" ht="14.25" customHeight="1" x14ac:dyDescent="0.25"/>
    <row r="739" ht="14.25" customHeight="1" x14ac:dyDescent="0.25"/>
    <row r="740" ht="14.25" customHeight="1" x14ac:dyDescent="0.25"/>
    <row r="741" ht="14.25" customHeight="1" x14ac:dyDescent="0.25"/>
    <row r="742" ht="14.25" customHeight="1" x14ac:dyDescent="0.25"/>
    <row r="743" ht="14.25" customHeight="1" x14ac:dyDescent="0.25"/>
    <row r="744" ht="14.25" customHeight="1" x14ac:dyDescent="0.25"/>
    <row r="745" ht="14.25" customHeight="1" x14ac:dyDescent="0.25"/>
    <row r="746" ht="14.25" customHeight="1" x14ac:dyDescent="0.25"/>
    <row r="747" ht="14.25" customHeight="1" x14ac:dyDescent="0.25"/>
    <row r="748" ht="14.25" customHeight="1" x14ac:dyDescent="0.25"/>
    <row r="749" ht="14.25" customHeight="1" x14ac:dyDescent="0.25"/>
    <row r="750" ht="14.25" customHeight="1" x14ac:dyDescent="0.25"/>
    <row r="751" ht="14.25" customHeight="1" x14ac:dyDescent="0.25"/>
    <row r="752" ht="14.25" customHeight="1" x14ac:dyDescent="0.25"/>
    <row r="753" ht="14.25" customHeight="1" x14ac:dyDescent="0.25"/>
    <row r="754" ht="14.25" customHeight="1" x14ac:dyDescent="0.25"/>
    <row r="755" ht="14.25" customHeight="1" x14ac:dyDescent="0.25"/>
    <row r="756" ht="14.25" customHeight="1" x14ac:dyDescent="0.25"/>
    <row r="757" ht="14.25" customHeight="1" x14ac:dyDescent="0.25"/>
    <row r="758" ht="14.25" customHeight="1" x14ac:dyDescent="0.25"/>
    <row r="759" ht="14.25" customHeight="1" x14ac:dyDescent="0.25"/>
    <row r="760" ht="14.25" customHeight="1" x14ac:dyDescent="0.25"/>
    <row r="761" ht="14.25" customHeight="1" x14ac:dyDescent="0.25"/>
    <row r="762" ht="14.25" customHeight="1" x14ac:dyDescent="0.25"/>
    <row r="763" ht="14.25" customHeight="1" x14ac:dyDescent="0.25"/>
    <row r="764" ht="14.25" customHeight="1" x14ac:dyDescent="0.25"/>
    <row r="765" ht="14.25" customHeight="1" x14ac:dyDescent="0.25"/>
    <row r="766" ht="14.25" customHeight="1" x14ac:dyDescent="0.25"/>
    <row r="767" ht="14.25" customHeight="1" x14ac:dyDescent="0.25"/>
    <row r="768" ht="14.25" customHeight="1" x14ac:dyDescent="0.25"/>
    <row r="769" ht="14.25" customHeight="1" x14ac:dyDescent="0.25"/>
    <row r="770" ht="14.25" customHeight="1" x14ac:dyDescent="0.25"/>
    <row r="771" ht="14.25" customHeight="1" x14ac:dyDescent="0.25"/>
    <row r="772" ht="14.25" customHeight="1" x14ac:dyDescent="0.25"/>
    <row r="773" ht="14.25" customHeight="1" x14ac:dyDescent="0.25"/>
    <row r="774" ht="14.25" customHeight="1" x14ac:dyDescent="0.25"/>
    <row r="775" ht="14.25" customHeight="1" x14ac:dyDescent="0.25"/>
    <row r="776" ht="14.25" customHeight="1" x14ac:dyDescent="0.25"/>
    <row r="777" ht="14.25" customHeight="1" x14ac:dyDescent="0.25"/>
    <row r="778" ht="14.25" customHeight="1" x14ac:dyDescent="0.25"/>
    <row r="779" ht="14.25" customHeight="1" x14ac:dyDescent="0.25"/>
    <row r="780" ht="14.25" customHeight="1" x14ac:dyDescent="0.25"/>
    <row r="781" ht="14.25" customHeight="1" x14ac:dyDescent="0.25"/>
    <row r="782" ht="14.25" customHeight="1" x14ac:dyDescent="0.25"/>
    <row r="783" ht="14.25" customHeight="1" x14ac:dyDescent="0.25"/>
    <row r="784" ht="14.25" customHeight="1" x14ac:dyDescent="0.25"/>
    <row r="785" ht="14.25" customHeight="1" x14ac:dyDescent="0.25"/>
    <row r="786" ht="14.25" customHeight="1" x14ac:dyDescent="0.25"/>
    <row r="787" ht="14.25" customHeight="1" x14ac:dyDescent="0.25"/>
    <row r="788" ht="14.25" customHeight="1" x14ac:dyDescent="0.25"/>
    <row r="789" ht="14.25" customHeight="1" x14ac:dyDescent="0.25"/>
    <row r="790" ht="14.25" customHeight="1" x14ac:dyDescent="0.25"/>
    <row r="791" ht="14.25" customHeight="1" x14ac:dyDescent="0.25"/>
    <row r="792" ht="14.25" customHeight="1" x14ac:dyDescent="0.25"/>
    <row r="793" ht="14.25" customHeight="1" x14ac:dyDescent="0.25"/>
    <row r="794" ht="14.25" customHeight="1" x14ac:dyDescent="0.25"/>
    <row r="795" ht="14.25" customHeight="1" x14ac:dyDescent="0.25"/>
    <row r="796" ht="14.25" customHeight="1" x14ac:dyDescent="0.25"/>
    <row r="797" ht="14.25" customHeight="1" x14ac:dyDescent="0.25"/>
    <row r="798" ht="14.25" customHeight="1" x14ac:dyDescent="0.25"/>
    <row r="799" ht="14.25" customHeight="1" x14ac:dyDescent="0.25"/>
    <row r="800" ht="14.25" customHeight="1" x14ac:dyDescent="0.25"/>
    <row r="801" ht="14.25" customHeight="1" x14ac:dyDescent="0.25"/>
    <row r="802" ht="14.25" customHeight="1" x14ac:dyDescent="0.25"/>
    <row r="803" ht="14.25" customHeight="1" x14ac:dyDescent="0.25"/>
    <row r="804" ht="14.25" customHeight="1" x14ac:dyDescent="0.25"/>
    <row r="805" ht="14.25" customHeight="1" x14ac:dyDescent="0.25"/>
    <row r="806" ht="14.25" customHeight="1" x14ac:dyDescent="0.25"/>
    <row r="807" ht="14.25" customHeight="1" x14ac:dyDescent="0.25"/>
    <row r="808" ht="14.25" customHeight="1" x14ac:dyDescent="0.25"/>
    <row r="809" ht="14.25" customHeight="1" x14ac:dyDescent="0.25"/>
    <row r="810" ht="14.25" customHeight="1" x14ac:dyDescent="0.25"/>
    <row r="811" ht="14.25" customHeight="1" x14ac:dyDescent="0.25"/>
    <row r="812" ht="14.25" customHeight="1" x14ac:dyDescent="0.25"/>
    <row r="813" ht="14.25" customHeight="1" x14ac:dyDescent="0.25"/>
    <row r="814" ht="14.25" customHeight="1" x14ac:dyDescent="0.25"/>
    <row r="815" ht="14.25" customHeight="1" x14ac:dyDescent="0.25"/>
    <row r="816" ht="14.25" customHeight="1" x14ac:dyDescent="0.25"/>
    <row r="817" ht="14.25" customHeight="1" x14ac:dyDescent="0.25"/>
    <row r="818" ht="14.25" customHeight="1" x14ac:dyDescent="0.25"/>
    <row r="819" ht="14.25" customHeight="1" x14ac:dyDescent="0.25"/>
    <row r="820" ht="14.25" customHeight="1" x14ac:dyDescent="0.25"/>
    <row r="821" ht="14.25" customHeight="1" x14ac:dyDescent="0.25"/>
    <row r="822" ht="14.25" customHeight="1" x14ac:dyDescent="0.25"/>
    <row r="823" ht="14.25" customHeight="1" x14ac:dyDescent="0.25"/>
    <row r="824" ht="14.25" customHeight="1" x14ac:dyDescent="0.25"/>
    <row r="825" ht="14.25" customHeight="1" x14ac:dyDescent="0.25"/>
    <row r="826" ht="14.25" customHeight="1" x14ac:dyDescent="0.25"/>
    <row r="827" ht="14.25" customHeight="1" x14ac:dyDescent="0.25"/>
    <row r="828" ht="14.25" customHeight="1" x14ac:dyDescent="0.25"/>
    <row r="829" ht="14.25" customHeight="1" x14ac:dyDescent="0.25"/>
    <row r="830" ht="14.25" customHeight="1" x14ac:dyDescent="0.25"/>
    <row r="831" ht="14.25" customHeight="1" x14ac:dyDescent="0.25"/>
    <row r="832" ht="14.25" customHeight="1" x14ac:dyDescent="0.25"/>
    <row r="833" ht="14.25" customHeight="1" x14ac:dyDescent="0.25"/>
    <row r="834" ht="14.25" customHeight="1" x14ac:dyDescent="0.25"/>
    <row r="835" ht="14.25" customHeight="1" x14ac:dyDescent="0.25"/>
    <row r="836" ht="14.25" customHeight="1" x14ac:dyDescent="0.25"/>
    <row r="837" ht="14.25" customHeight="1" x14ac:dyDescent="0.25"/>
    <row r="838" ht="14.25" customHeight="1" x14ac:dyDescent="0.25"/>
    <row r="839" ht="14.25" customHeight="1" x14ac:dyDescent="0.25"/>
    <row r="840" ht="14.25" customHeight="1" x14ac:dyDescent="0.25"/>
    <row r="841" ht="14.25" customHeight="1" x14ac:dyDescent="0.25"/>
    <row r="842" ht="14.25" customHeight="1" x14ac:dyDescent="0.25"/>
    <row r="843" ht="14.25" customHeight="1" x14ac:dyDescent="0.25"/>
    <row r="844" ht="14.25" customHeight="1" x14ac:dyDescent="0.25"/>
    <row r="845" ht="14.25" customHeight="1" x14ac:dyDescent="0.25"/>
    <row r="846" ht="14.25" customHeight="1" x14ac:dyDescent="0.25"/>
    <row r="847" ht="14.25" customHeight="1" x14ac:dyDescent="0.25"/>
    <row r="848" ht="14.25" customHeight="1" x14ac:dyDescent="0.25"/>
    <row r="849" ht="14.25" customHeight="1" x14ac:dyDescent="0.25"/>
    <row r="850" ht="14.25" customHeight="1" x14ac:dyDescent="0.25"/>
    <row r="851" ht="14.25" customHeight="1" x14ac:dyDescent="0.25"/>
    <row r="852" ht="14.25" customHeight="1" x14ac:dyDescent="0.25"/>
    <row r="853" ht="14.25" customHeight="1" x14ac:dyDescent="0.25"/>
    <row r="854" ht="14.25" customHeight="1" x14ac:dyDescent="0.25"/>
    <row r="855" ht="14.25" customHeight="1" x14ac:dyDescent="0.25"/>
    <row r="856" ht="14.25" customHeight="1" x14ac:dyDescent="0.25"/>
    <row r="857" ht="14.25" customHeight="1" x14ac:dyDescent="0.25"/>
    <row r="858" ht="14.25" customHeight="1" x14ac:dyDescent="0.25"/>
    <row r="859" ht="14.25" customHeight="1" x14ac:dyDescent="0.25"/>
    <row r="860" ht="14.25" customHeight="1" x14ac:dyDescent="0.25"/>
    <row r="861" ht="14.25" customHeight="1" x14ac:dyDescent="0.25"/>
    <row r="862" ht="14.25" customHeight="1" x14ac:dyDescent="0.25"/>
    <row r="863" ht="14.25" customHeight="1" x14ac:dyDescent="0.25"/>
    <row r="864" ht="14.25" customHeight="1" x14ac:dyDescent="0.25"/>
    <row r="865" ht="14.25" customHeight="1" x14ac:dyDescent="0.25"/>
    <row r="866" ht="14.25" customHeight="1" x14ac:dyDescent="0.25"/>
    <row r="867" ht="14.25" customHeight="1" x14ac:dyDescent="0.25"/>
    <row r="868" ht="14.25" customHeight="1" x14ac:dyDescent="0.25"/>
    <row r="869" ht="14.25" customHeight="1" x14ac:dyDescent="0.25"/>
    <row r="870" ht="14.25" customHeight="1" x14ac:dyDescent="0.25"/>
    <row r="871" ht="14.25" customHeight="1" x14ac:dyDescent="0.25"/>
    <row r="872" ht="14.25" customHeight="1" x14ac:dyDescent="0.25"/>
    <row r="873" ht="14.25" customHeight="1" x14ac:dyDescent="0.25"/>
    <row r="874" ht="14.25" customHeight="1" x14ac:dyDescent="0.25"/>
    <row r="875" ht="14.25" customHeight="1" x14ac:dyDescent="0.25"/>
    <row r="876" ht="14.25" customHeight="1" x14ac:dyDescent="0.25"/>
    <row r="877" ht="14.25" customHeight="1" x14ac:dyDescent="0.25"/>
    <row r="878" ht="14.25" customHeight="1" x14ac:dyDescent="0.25"/>
    <row r="879" ht="14.25" customHeight="1" x14ac:dyDescent="0.25"/>
    <row r="880" ht="14.25" customHeight="1" x14ac:dyDescent="0.25"/>
    <row r="881" ht="14.25" customHeight="1" x14ac:dyDescent="0.25"/>
    <row r="882" ht="14.25" customHeight="1" x14ac:dyDescent="0.25"/>
    <row r="883" ht="14.25" customHeight="1" x14ac:dyDescent="0.25"/>
    <row r="884" ht="14.25" customHeight="1" x14ac:dyDescent="0.25"/>
    <row r="885" ht="14.25" customHeight="1" x14ac:dyDescent="0.25"/>
    <row r="886" ht="14.25" customHeight="1" x14ac:dyDescent="0.25"/>
    <row r="887" ht="14.25" customHeight="1" x14ac:dyDescent="0.25"/>
    <row r="888" ht="14.25" customHeight="1" x14ac:dyDescent="0.25"/>
    <row r="889" ht="14.25" customHeight="1" x14ac:dyDescent="0.25"/>
    <row r="890" ht="14.25" customHeight="1" x14ac:dyDescent="0.25"/>
    <row r="891" ht="14.25" customHeight="1" x14ac:dyDescent="0.25"/>
    <row r="892" ht="14.25" customHeight="1" x14ac:dyDescent="0.25"/>
    <row r="893" ht="14.25" customHeight="1" x14ac:dyDescent="0.25"/>
    <row r="894" ht="14.25" customHeight="1" x14ac:dyDescent="0.25"/>
    <row r="895" ht="14.25" customHeight="1" x14ac:dyDescent="0.25"/>
    <row r="896" ht="14.25" customHeight="1" x14ac:dyDescent="0.25"/>
    <row r="897" ht="14.25" customHeight="1" x14ac:dyDescent="0.25"/>
    <row r="898" ht="14.25" customHeight="1" x14ac:dyDescent="0.25"/>
    <row r="899" ht="14.25" customHeight="1" x14ac:dyDescent="0.25"/>
    <row r="900" ht="14.25" customHeight="1" x14ac:dyDescent="0.25"/>
    <row r="901" ht="14.25" customHeight="1" x14ac:dyDescent="0.25"/>
    <row r="902" ht="14.25" customHeight="1" x14ac:dyDescent="0.25"/>
    <row r="903" ht="14.25" customHeight="1" x14ac:dyDescent="0.25"/>
    <row r="904" ht="14.25" customHeight="1" x14ac:dyDescent="0.25"/>
    <row r="905" ht="14.25" customHeight="1" x14ac:dyDescent="0.25"/>
    <row r="906" ht="14.25" customHeight="1" x14ac:dyDescent="0.25"/>
    <row r="907" ht="14.25" customHeight="1" x14ac:dyDescent="0.25"/>
    <row r="908" ht="14.25" customHeight="1" x14ac:dyDescent="0.25"/>
    <row r="909" ht="14.25" customHeight="1" x14ac:dyDescent="0.25"/>
    <row r="910" ht="14.25" customHeight="1" x14ac:dyDescent="0.25"/>
    <row r="911" ht="14.25" customHeight="1" x14ac:dyDescent="0.25"/>
    <row r="912" ht="14.25" customHeight="1" x14ac:dyDescent="0.25"/>
    <row r="913" ht="14.25" customHeight="1" x14ac:dyDescent="0.25"/>
    <row r="914" ht="14.25" customHeight="1" x14ac:dyDescent="0.25"/>
    <row r="915" ht="14.25" customHeight="1" x14ac:dyDescent="0.25"/>
    <row r="916" ht="14.25" customHeight="1" x14ac:dyDescent="0.25"/>
    <row r="917" ht="14.25" customHeight="1" x14ac:dyDescent="0.25"/>
    <row r="918" ht="14.25" customHeight="1" x14ac:dyDescent="0.25"/>
    <row r="919" ht="14.25" customHeight="1" x14ac:dyDescent="0.25"/>
    <row r="920" ht="14.25" customHeight="1" x14ac:dyDescent="0.25"/>
    <row r="921" ht="14.25" customHeight="1" x14ac:dyDescent="0.25"/>
    <row r="922" ht="14.25" customHeight="1" x14ac:dyDescent="0.25"/>
    <row r="923" ht="14.25" customHeight="1" x14ac:dyDescent="0.25"/>
    <row r="924" ht="14.25" customHeight="1" x14ac:dyDescent="0.25"/>
    <row r="925" ht="14.25" customHeight="1" x14ac:dyDescent="0.25"/>
    <row r="926" ht="14.25" customHeight="1" x14ac:dyDescent="0.25"/>
    <row r="927" ht="14.25" customHeight="1" x14ac:dyDescent="0.25"/>
    <row r="928" ht="14.25" customHeight="1" x14ac:dyDescent="0.25"/>
    <row r="929" ht="14.25" customHeight="1" x14ac:dyDescent="0.25"/>
    <row r="930" ht="14.25" customHeight="1" x14ac:dyDescent="0.25"/>
    <row r="931" ht="14.25" customHeight="1" x14ac:dyDescent="0.25"/>
    <row r="932" ht="14.25" customHeight="1" x14ac:dyDescent="0.25"/>
    <row r="933" ht="14.25" customHeight="1" x14ac:dyDescent="0.25"/>
    <row r="934" ht="14.25" customHeight="1" x14ac:dyDescent="0.25"/>
    <row r="935" ht="14.25" customHeight="1" x14ac:dyDescent="0.25"/>
    <row r="936" ht="14.25" customHeight="1" x14ac:dyDescent="0.25"/>
    <row r="937" ht="14.25" customHeight="1" x14ac:dyDescent="0.25"/>
    <row r="938" ht="14.25" customHeight="1" x14ac:dyDescent="0.25"/>
    <row r="939" ht="14.25" customHeight="1" x14ac:dyDescent="0.25"/>
    <row r="940" ht="14.25" customHeight="1" x14ac:dyDescent="0.25"/>
    <row r="941" ht="14.25" customHeight="1" x14ac:dyDescent="0.25"/>
    <row r="942" ht="14.25" customHeight="1" x14ac:dyDescent="0.25"/>
    <row r="943" ht="14.25" customHeight="1" x14ac:dyDescent="0.25"/>
    <row r="944" ht="14.25" customHeight="1" x14ac:dyDescent="0.25"/>
    <row r="945" ht="14.25" customHeight="1" x14ac:dyDescent="0.25"/>
    <row r="946" ht="14.25" customHeight="1" x14ac:dyDescent="0.25"/>
    <row r="947" ht="14.25" customHeight="1" x14ac:dyDescent="0.25"/>
    <row r="948" ht="14.25" customHeight="1" x14ac:dyDescent="0.25"/>
    <row r="949" ht="14.25" customHeight="1" x14ac:dyDescent="0.25"/>
    <row r="950" ht="14.25" customHeight="1" x14ac:dyDescent="0.25"/>
    <row r="951" ht="14.25" customHeight="1" x14ac:dyDescent="0.25"/>
    <row r="952" ht="14.25" customHeight="1" x14ac:dyDescent="0.25"/>
    <row r="953" ht="14.25" customHeight="1" x14ac:dyDescent="0.25"/>
    <row r="954" ht="14.25" customHeight="1" x14ac:dyDescent="0.25"/>
    <row r="955" ht="14.25" customHeight="1" x14ac:dyDescent="0.25"/>
    <row r="956" ht="14.25" customHeight="1" x14ac:dyDescent="0.25"/>
    <row r="957" ht="14.25" customHeight="1" x14ac:dyDescent="0.25"/>
    <row r="958" ht="14.25" customHeight="1" x14ac:dyDescent="0.25"/>
    <row r="959" ht="14.25" customHeight="1" x14ac:dyDescent="0.25"/>
    <row r="960" ht="14.25" customHeight="1" x14ac:dyDescent="0.25"/>
    <row r="961" ht="14.25" customHeight="1" x14ac:dyDescent="0.25"/>
    <row r="962" ht="14.25" customHeight="1" x14ac:dyDescent="0.25"/>
    <row r="963" ht="14.25" customHeight="1" x14ac:dyDescent="0.25"/>
    <row r="964" ht="14.25" customHeight="1" x14ac:dyDescent="0.25"/>
    <row r="965" ht="14.25" customHeight="1" x14ac:dyDescent="0.25"/>
    <row r="966" ht="14.25" customHeight="1" x14ac:dyDescent="0.25"/>
    <row r="967" ht="14.25" customHeight="1" x14ac:dyDescent="0.25"/>
    <row r="968" ht="14.25" customHeight="1" x14ac:dyDescent="0.25"/>
    <row r="969" ht="14.25" customHeight="1" x14ac:dyDescent="0.25"/>
    <row r="970" ht="14.25" customHeight="1" x14ac:dyDescent="0.25"/>
    <row r="971" ht="14.25" customHeight="1" x14ac:dyDescent="0.25"/>
    <row r="972" ht="14.25" customHeight="1" x14ac:dyDescent="0.25"/>
    <row r="973" ht="14.25" customHeight="1" x14ac:dyDescent="0.25"/>
    <row r="974" ht="14.25" customHeight="1" x14ac:dyDescent="0.25"/>
    <row r="975" ht="14.25" customHeight="1" x14ac:dyDescent="0.25"/>
    <row r="976" ht="14.25" customHeight="1" x14ac:dyDescent="0.25"/>
    <row r="977" ht="14.25" customHeight="1" x14ac:dyDescent="0.25"/>
    <row r="978" ht="14.25" customHeight="1" x14ac:dyDescent="0.25"/>
    <row r="979" ht="14.25" customHeight="1" x14ac:dyDescent="0.25"/>
    <row r="980" ht="14.25" customHeight="1" x14ac:dyDescent="0.25"/>
    <row r="981" ht="14.25" customHeight="1" x14ac:dyDescent="0.25"/>
    <row r="982" ht="14.25" customHeight="1" x14ac:dyDescent="0.25"/>
    <row r="983" ht="14.25" customHeight="1" x14ac:dyDescent="0.25"/>
    <row r="984" ht="14.25" customHeight="1" x14ac:dyDescent="0.25"/>
    <row r="985" ht="14.25" customHeight="1" x14ac:dyDescent="0.25"/>
    <row r="986" ht="14.25" customHeight="1" x14ac:dyDescent="0.25"/>
    <row r="987" ht="14.25" customHeight="1" x14ac:dyDescent="0.25"/>
    <row r="988" ht="14.25" customHeight="1" x14ac:dyDescent="0.25"/>
    <row r="989" ht="14.25" customHeight="1" x14ac:dyDescent="0.25"/>
    <row r="990" ht="14.25" customHeight="1" x14ac:dyDescent="0.25"/>
    <row r="991" ht="14.25" customHeight="1" x14ac:dyDescent="0.25"/>
    <row r="992" ht="14.25" customHeight="1" x14ac:dyDescent="0.25"/>
    <row r="993" ht="14.25" customHeight="1" x14ac:dyDescent="0.25"/>
    <row r="994" ht="14.25" customHeight="1" x14ac:dyDescent="0.25"/>
    <row r="995" ht="14.25" customHeight="1" x14ac:dyDescent="0.25"/>
    <row r="996" ht="14.25" customHeight="1" x14ac:dyDescent="0.25"/>
    <row r="997" ht="14.25" customHeight="1" x14ac:dyDescent="0.25"/>
    <row r="998" ht="14.25" customHeight="1" x14ac:dyDescent="0.25"/>
    <row r="999" ht="14.25" customHeight="1" x14ac:dyDescent="0.25"/>
    <row r="1000" ht="14.25" customHeight="1" x14ac:dyDescent="0.25"/>
  </sheetData>
  <mergeCells count="7">
    <mergeCell ref="B14:F18"/>
    <mergeCell ref="M20:N20"/>
    <mergeCell ref="A1:F1"/>
    <mergeCell ref="B2:F2"/>
    <mergeCell ref="B3:F3"/>
    <mergeCell ref="B12:D12"/>
    <mergeCell ref="B13:D13"/>
  </mergeCells>
  <hyperlinks>
    <hyperlink ref="B12" r:id="rId1" xr:uid="{00000000-0004-0000-0800-000000000000}"/>
    <hyperlink ref="B14" r:id="rId2" xr:uid="{00000000-0004-0000-0800-000001000000}"/>
  </hyperlinks>
  <pageMargins left="0.7" right="0.7" top="0.75" bottom="0.75" header="0.511811023622047" footer="0.511811023622047"/>
  <pageSetup orientation="portrait" horizontalDpi="300" verticalDpi="300"/>
  <legacyDrawing r:id="rId3"/>
  <tableParts count="10"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docMetadata/LabelInfo.xml><?xml version="1.0" encoding="utf-8"?>
<clbl:labelList xmlns:clbl="http://schemas.microsoft.com/office/2020/mipLabelMetadata">
  <clbl:label id="{ca80e4b1-9875-4553-91f3-bcda94acf998}" enabled="1" method="Privileged" siteId="{9e18c0cb-8876-4d91-b336-bdd34696c4b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101</vt:i4>
      </vt:variant>
    </vt:vector>
  </HeadingPairs>
  <TitlesOfParts>
    <vt:vector size="111" baseType="lpstr">
      <vt:lpstr>Budget Estimate</vt:lpstr>
      <vt:lpstr>Summary</vt:lpstr>
      <vt:lpstr>The Estes Park Resort - Waterfr</vt:lpstr>
      <vt:lpstr>LodgeBreck</vt:lpstr>
      <vt:lpstr>The Landing At Estes Park</vt:lpstr>
      <vt:lpstr>HytheVail</vt:lpstr>
      <vt:lpstr>St Julien Hotel &amp; Spa        </vt:lpstr>
      <vt:lpstr>DoubleTree Colorado Springs</vt:lpstr>
      <vt:lpstr>The Golden Hotel</vt:lpstr>
      <vt:lpstr>Mining Exchange</vt:lpstr>
      <vt:lpstr>EXComm</vt:lpstr>
      <vt:lpstr>'Budget Estimate'!FeeFamily</vt:lpstr>
      <vt:lpstr>'DoubleTree Colorado Springs'!FeeFamily</vt:lpstr>
      <vt:lpstr>HytheVail!FeeFamily</vt:lpstr>
      <vt:lpstr>LodgeBreck!FeeFamily</vt:lpstr>
      <vt:lpstr>'Mining Exchange'!FeeFamily</vt:lpstr>
      <vt:lpstr>'St Julien Hotel &amp; Spa        '!FeeFamily</vt:lpstr>
      <vt:lpstr>Summary!FeeFamily</vt:lpstr>
      <vt:lpstr>'The Estes Park Resort - Waterfr'!FeeFamily</vt:lpstr>
      <vt:lpstr>'The Golden Hotel'!FeeFamily</vt:lpstr>
      <vt:lpstr>'The Landing At Estes Park'!FeeFamily</vt:lpstr>
      <vt:lpstr>'Budget Estimate'!FeeInPerson</vt:lpstr>
      <vt:lpstr>'DoubleTree Colorado Springs'!FeeInPerson</vt:lpstr>
      <vt:lpstr>HytheVail!FeeInPerson</vt:lpstr>
      <vt:lpstr>LodgeBreck!FeeInPerson</vt:lpstr>
      <vt:lpstr>'Mining Exchange'!FeeInPerson</vt:lpstr>
      <vt:lpstr>'St Julien Hotel &amp; Spa        '!FeeInPerson</vt:lpstr>
      <vt:lpstr>Summary!FeeInPerson</vt:lpstr>
      <vt:lpstr>'The Estes Park Resort - Waterfr'!FeeInPerson</vt:lpstr>
      <vt:lpstr>'The Golden Hotel'!FeeInPerson</vt:lpstr>
      <vt:lpstr>'The Landing At Estes Park'!FeeInPerson</vt:lpstr>
      <vt:lpstr>'Budget Estimate'!FeeVirtual</vt:lpstr>
      <vt:lpstr>'DoubleTree Colorado Springs'!FeeVirtual</vt:lpstr>
      <vt:lpstr>HytheVail!FeeVirtual</vt:lpstr>
      <vt:lpstr>LodgeBreck!FeeVirtual</vt:lpstr>
      <vt:lpstr>'Mining Exchange'!FeeVirtual</vt:lpstr>
      <vt:lpstr>'St Julien Hotel &amp; Spa        '!FeeVirtual</vt:lpstr>
      <vt:lpstr>Summary!FeeVirtual</vt:lpstr>
      <vt:lpstr>'The Estes Park Resort - Waterfr'!FeeVirtual</vt:lpstr>
      <vt:lpstr>'The Golden Hotel'!FeeVirtual</vt:lpstr>
      <vt:lpstr>'The Landing At Estes Park'!FeeVirtual</vt:lpstr>
      <vt:lpstr>'Budget Estimate'!NumFamily</vt:lpstr>
      <vt:lpstr>'DoubleTree Colorado Springs'!NumFamily</vt:lpstr>
      <vt:lpstr>HytheVail!NumFamily</vt:lpstr>
      <vt:lpstr>LodgeBreck!NumFamily</vt:lpstr>
      <vt:lpstr>'Mining Exchange'!NumFamily</vt:lpstr>
      <vt:lpstr>'St Julien Hotel &amp; Spa        '!NumFamily</vt:lpstr>
      <vt:lpstr>Summary!NumFamily</vt:lpstr>
      <vt:lpstr>'The Estes Park Resort - Waterfr'!NumFamily</vt:lpstr>
      <vt:lpstr>'The Golden Hotel'!NumFamily</vt:lpstr>
      <vt:lpstr>'The Landing At Estes Park'!NumFamily</vt:lpstr>
      <vt:lpstr>'Budget Estimate'!NumInPersonUsers</vt:lpstr>
      <vt:lpstr>'DoubleTree Colorado Springs'!NumInPersonUsers</vt:lpstr>
      <vt:lpstr>HytheVail!NumInPersonUsers</vt:lpstr>
      <vt:lpstr>LodgeBreck!NumInPersonUsers</vt:lpstr>
      <vt:lpstr>'Mining Exchange'!NumInPersonUsers</vt:lpstr>
      <vt:lpstr>'St Julien Hotel &amp; Spa        '!NumInPersonUsers</vt:lpstr>
      <vt:lpstr>Summary!NumInPersonUsers</vt:lpstr>
      <vt:lpstr>'The Estes Park Resort - Waterfr'!NumInPersonUsers</vt:lpstr>
      <vt:lpstr>'The Golden Hotel'!NumInPersonUsers</vt:lpstr>
      <vt:lpstr>'The Landing At Estes Park'!NumInPersonUsers</vt:lpstr>
      <vt:lpstr>'Budget Estimate'!NumSES</vt:lpstr>
      <vt:lpstr>'DoubleTree Colorado Springs'!NumSES</vt:lpstr>
      <vt:lpstr>HytheVail!NumSES</vt:lpstr>
      <vt:lpstr>LodgeBreck!NumSES</vt:lpstr>
      <vt:lpstr>'Mining Exchange'!NumSES</vt:lpstr>
      <vt:lpstr>'St Julien Hotel &amp; Spa        '!NumSES</vt:lpstr>
      <vt:lpstr>Summary!NumSES</vt:lpstr>
      <vt:lpstr>'The Estes Park Resort - Waterfr'!NumSES</vt:lpstr>
      <vt:lpstr>'The Golden Hotel'!NumSES</vt:lpstr>
      <vt:lpstr>'The Landing At Estes Park'!NumSES</vt:lpstr>
      <vt:lpstr>'Budget Estimate'!NumVirtualUsers</vt:lpstr>
      <vt:lpstr>'DoubleTree Colorado Springs'!NumVirtualUsers</vt:lpstr>
      <vt:lpstr>HytheVail!NumVirtualUsers</vt:lpstr>
      <vt:lpstr>LodgeBreck!NumVirtualUsers</vt:lpstr>
      <vt:lpstr>'Mining Exchange'!NumVirtualUsers</vt:lpstr>
      <vt:lpstr>'St Julien Hotel &amp; Spa        '!NumVirtualUsers</vt:lpstr>
      <vt:lpstr>Summary!NumVirtualUsers</vt:lpstr>
      <vt:lpstr>'The Estes Park Resort - Waterfr'!NumVirtualUsers</vt:lpstr>
      <vt:lpstr>'The Golden Hotel'!NumVirtualUsers</vt:lpstr>
      <vt:lpstr>'The Landing At Estes Park'!NumVirtualUsers</vt:lpstr>
      <vt:lpstr>'Budget Estimate'!RoomSubsidy</vt:lpstr>
      <vt:lpstr>'DoubleTree Colorado Springs'!RoomSubsidy</vt:lpstr>
      <vt:lpstr>HytheVail!RoomSubsidy</vt:lpstr>
      <vt:lpstr>LodgeBreck!RoomSubsidy</vt:lpstr>
      <vt:lpstr>'Mining Exchange'!RoomSubsidy</vt:lpstr>
      <vt:lpstr>'St Julien Hotel &amp; Spa        '!RoomSubsidy</vt:lpstr>
      <vt:lpstr>Summary!RoomSubsidy</vt:lpstr>
      <vt:lpstr>'The Estes Park Resort - Waterfr'!RoomSubsidy</vt:lpstr>
      <vt:lpstr>'The Golden Hotel'!RoomSubsidy</vt:lpstr>
      <vt:lpstr>'The Landing At Estes Park'!RoomSubsidy</vt:lpstr>
      <vt:lpstr>'Budget Estimate'!ServiceCharge</vt:lpstr>
      <vt:lpstr>'DoubleTree Colorado Springs'!ServiceCharge</vt:lpstr>
      <vt:lpstr>HytheVail!ServiceCharge</vt:lpstr>
      <vt:lpstr>LodgeBreck!ServiceCharge</vt:lpstr>
      <vt:lpstr>'Mining Exchange'!ServiceCharge</vt:lpstr>
      <vt:lpstr>'St Julien Hotel &amp; Spa        '!ServiceCharge</vt:lpstr>
      <vt:lpstr>Summary!ServiceCharge</vt:lpstr>
      <vt:lpstr>'The Estes Park Resort - Waterfr'!ServiceCharge</vt:lpstr>
      <vt:lpstr>'The Golden Hotel'!ServiceCharge</vt:lpstr>
      <vt:lpstr>'The Landing At Estes Park'!ServiceCharge</vt:lpstr>
      <vt:lpstr>'Budget Estimate'!TaxRate</vt:lpstr>
      <vt:lpstr>'DoubleTree Colorado Springs'!TaxRate</vt:lpstr>
      <vt:lpstr>HytheVail!TaxRate</vt:lpstr>
      <vt:lpstr>LodgeBreck!TaxRate</vt:lpstr>
      <vt:lpstr>'Mining Exchange'!TaxRate</vt:lpstr>
      <vt:lpstr>'St Julien Hotel &amp; Spa        '!TaxRate</vt:lpstr>
      <vt:lpstr>Summary!TaxRate</vt:lpstr>
      <vt:lpstr>'The Estes Park Resort - Waterfr'!TaxRate</vt:lpstr>
      <vt:lpstr>'The Golden Hotel'!TaxRate</vt:lpstr>
      <vt:lpstr>'The Landing At Estes Park'!TaxRate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Crance, Christopher</dc:creator>
  <dc:description/>
  <cp:lastModifiedBy>Luis Valcarcel</cp:lastModifiedBy>
  <cp:revision>2</cp:revision>
  <dcterms:created xsi:type="dcterms:W3CDTF">2022-07-19T03:36:49Z</dcterms:created>
  <dcterms:modified xsi:type="dcterms:W3CDTF">2026-02-12T14:11:09Z</dcterms:modified>
  <dc:language>en-US</dc:language>
</cp:coreProperties>
</file>